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I\_VEŘEJNÉ ZAKÁZKY\VZ_malého_rozsahu_2024\Výsadba stromů_břehový porost Vinohradského potoka\"/>
    </mc:Choice>
  </mc:AlternateContent>
  <bookViews>
    <workbookView xWindow="0" yWindow="0" windowWidth="23040" windowHeight="8832" tabRatio="500"/>
  </bookViews>
  <sheets>
    <sheet name="Stavební rozpočet" sheetId="1" r:id="rId1"/>
    <sheet name="Krycí list rozpočtu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I17" i="2" l="1"/>
  <c r="F17" i="2"/>
  <c r="I68" i="1"/>
  <c r="G68" i="1"/>
  <c r="G67" i="1"/>
  <c r="I65" i="1"/>
  <c r="I64" i="1"/>
  <c r="I63" i="1"/>
  <c r="I62" i="1"/>
  <c r="I61" i="1"/>
  <c r="S59" i="1"/>
  <c r="R59" i="1"/>
  <c r="Q59" i="1"/>
  <c r="P59" i="1"/>
  <c r="O59" i="1"/>
  <c r="N59" i="1"/>
  <c r="AB58" i="1"/>
  <c r="AJ58" i="1" s="1"/>
  <c r="AA58" i="1"/>
  <c r="AI58" i="1" s="1"/>
  <c r="W58" i="1"/>
  <c r="V58" i="1"/>
  <c r="K58" i="1"/>
  <c r="AB57" i="1"/>
  <c r="AJ57" i="1" s="1"/>
  <c r="AA57" i="1"/>
  <c r="AI57" i="1" s="1"/>
  <c r="W57" i="1"/>
  <c r="V57" i="1"/>
  <c r="K57" i="1"/>
  <c r="I57" i="1"/>
  <c r="X57" i="1" s="1"/>
  <c r="AB55" i="1"/>
  <c r="AJ55" i="1" s="1"/>
  <c r="AA55" i="1"/>
  <c r="G55" i="1" s="1"/>
  <c r="W55" i="1"/>
  <c r="V55" i="1"/>
  <c r="K55" i="1"/>
  <c r="I55" i="1"/>
  <c r="AB53" i="1"/>
  <c r="AJ53" i="1" s="1"/>
  <c r="AA53" i="1"/>
  <c r="AI53" i="1" s="1"/>
  <c r="W53" i="1"/>
  <c r="V53" i="1"/>
  <c r="K53" i="1"/>
  <c r="I53" i="1"/>
  <c r="X53" i="1" s="1"/>
  <c r="AB51" i="1"/>
  <c r="AJ51" i="1" s="1"/>
  <c r="AA51" i="1"/>
  <c r="AI51" i="1" s="1"/>
  <c r="W51" i="1"/>
  <c r="V51" i="1"/>
  <c r="K51" i="1"/>
  <c r="I51" i="1"/>
  <c r="X51" i="1" s="1"/>
  <c r="AB49" i="1"/>
  <c r="AJ49" i="1" s="1"/>
  <c r="AA49" i="1"/>
  <c r="AI49" i="1" s="1"/>
  <c r="W49" i="1"/>
  <c r="V49" i="1"/>
  <c r="K49" i="1"/>
  <c r="I49" i="1"/>
  <c r="X49" i="1" s="1"/>
  <c r="AB47" i="1"/>
  <c r="AJ47" i="1" s="1"/>
  <c r="AA47" i="1"/>
  <c r="AI47" i="1" s="1"/>
  <c r="W47" i="1"/>
  <c r="V47" i="1"/>
  <c r="K47" i="1"/>
  <c r="I47" i="1"/>
  <c r="X47" i="1" s="1"/>
  <c r="AB44" i="1"/>
  <c r="AJ44" i="1" s="1"/>
  <c r="AA44" i="1"/>
  <c r="AI44" i="1" s="1"/>
  <c r="W44" i="1"/>
  <c r="V44" i="1"/>
  <c r="K44" i="1"/>
  <c r="I44" i="1"/>
  <c r="X44" i="1" s="1"/>
  <c r="S43" i="1"/>
  <c r="R43" i="1"/>
  <c r="Q43" i="1"/>
  <c r="P43" i="1"/>
  <c r="O43" i="1"/>
  <c r="N43" i="1"/>
  <c r="I39" i="1"/>
  <c r="G39" i="1"/>
  <c r="I37" i="1"/>
  <c r="AB35" i="1"/>
  <c r="AJ35" i="1" s="1"/>
  <c r="AA35" i="1"/>
  <c r="AI35" i="1" s="1"/>
  <c r="W35" i="1"/>
  <c r="V35" i="1"/>
  <c r="K35" i="1"/>
  <c r="I35" i="1"/>
  <c r="X35" i="1" s="1"/>
  <c r="I34" i="1"/>
  <c r="I33" i="1"/>
  <c r="I32" i="1"/>
  <c r="G32" i="1"/>
  <c r="I30" i="1"/>
  <c r="G30" i="1"/>
  <c r="AB28" i="1"/>
  <c r="AJ28" i="1" s="1"/>
  <c r="AA28" i="1"/>
  <c r="AI28" i="1" s="1"/>
  <c r="W28" i="1"/>
  <c r="V28" i="1"/>
  <c r="K28" i="1"/>
  <c r="I28" i="1"/>
  <c r="X28" i="1" s="1"/>
  <c r="AB26" i="1"/>
  <c r="AJ26" i="1" s="1"/>
  <c r="AA26" i="1"/>
  <c r="W26" i="1"/>
  <c r="V26" i="1"/>
  <c r="K26" i="1"/>
  <c r="I26" i="1"/>
  <c r="AB24" i="1"/>
  <c r="AJ24" i="1" s="1"/>
  <c r="AA24" i="1"/>
  <c r="AI24" i="1" s="1"/>
  <c r="W24" i="1"/>
  <c r="V24" i="1"/>
  <c r="K24" i="1"/>
  <c r="I24" i="1"/>
  <c r="X24" i="1" s="1"/>
  <c r="AB22" i="1"/>
  <c r="AJ22" i="1" s="1"/>
  <c r="AA22" i="1"/>
  <c r="G22" i="1" s="1"/>
  <c r="W22" i="1"/>
  <c r="V22" i="1"/>
  <c r="K22" i="1"/>
  <c r="I22" i="1"/>
  <c r="X22" i="1" s="1"/>
  <c r="AB20" i="1"/>
  <c r="AJ20" i="1" s="1"/>
  <c r="AA20" i="1"/>
  <c r="AI20" i="1" s="1"/>
  <c r="W20" i="1"/>
  <c r="V20" i="1"/>
  <c r="K20" i="1"/>
  <c r="I20" i="1"/>
  <c r="X20" i="1" s="1"/>
  <c r="I19" i="1"/>
  <c r="G19" i="1"/>
  <c r="T18" i="1"/>
  <c r="S18" i="1"/>
  <c r="R18" i="1"/>
  <c r="Q18" i="1"/>
  <c r="P18" i="1"/>
  <c r="I15" i="1"/>
  <c r="G15" i="1"/>
  <c r="X58" i="1"/>
  <c r="I13" i="1"/>
  <c r="AB11" i="1"/>
  <c r="AJ11" i="1" s="1"/>
  <c r="AA11" i="1"/>
  <c r="G11" i="1" s="1"/>
  <c r="W11" i="1"/>
  <c r="V11" i="1"/>
  <c r="K11" i="1"/>
  <c r="I11" i="1"/>
  <c r="AB10" i="1"/>
  <c r="AJ10" i="1" s="1"/>
  <c r="AA10" i="1"/>
  <c r="G10" i="1" s="1"/>
  <c r="W10" i="1"/>
  <c r="V10" i="1"/>
  <c r="K10" i="1"/>
  <c r="I10" i="1"/>
  <c r="X10" i="1" s="1"/>
  <c r="T9" i="1"/>
  <c r="S9" i="1"/>
  <c r="R9" i="1"/>
  <c r="Q9" i="1"/>
  <c r="P9" i="1"/>
  <c r="H15" i="1" l="1"/>
  <c r="G51" i="1"/>
  <c r="H51" i="1" s="1"/>
  <c r="AE9" i="1"/>
  <c r="H11" i="1"/>
  <c r="H26" i="1"/>
  <c r="AF9" i="1"/>
  <c r="G20" i="1"/>
  <c r="H20" i="1" s="1"/>
  <c r="H39" i="1"/>
  <c r="G47" i="1"/>
  <c r="H47" i="1" s="1"/>
  <c r="H22" i="1"/>
  <c r="H24" i="1"/>
  <c r="C11" i="2"/>
  <c r="L9" i="1"/>
  <c r="H34" i="1"/>
  <c r="H30" i="1"/>
  <c r="H33" i="1"/>
  <c r="X26" i="1"/>
  <c r="AG18" i="1" s="1"/>
  <c r="G35" i="1"/>
  <c r="H35" i="1" s="1"/>
  <c r="G44" i="1"/>
  <c r="H28" i="1"/>
  <c r="H55" i="1"/>
  <c r="L43" i="1"/>
  <c r="AI26" i="1"/>
  <c r="C22" i="2"/>
  <c r="AI10" i="1"/>
  <c r="C14" i="2"/>
  <c r="G9" i="1"/>
  <c r="N9" i="1" s="1"/>
  <c r="C13" i="2"/>
  <c r="H13" i="1"/>
  <c r="AF59" i="1"/>
  <c r="AE43" i="1"/>
  <c r="AI55" i="1"/>
  <c r="L18" i="1"/>
  <c r="G57" i="1"/>
  <c r="H57" i="1" s="1"/>
  <c r="AF43" i="1"/>
  <c r="AG59" i="1"/>
  <c r="X11" i="1"/>
  <c r="AG9" i="1" s="1"/>
  <c r="AE18" i="1"/>
  <c r="AF18" i="1"/>
  <c r="H68" i="1"/>
  <c r="X55" i="1"/>
  <c r="AG43" i="1" s="1"/>
  <c r="AI22" i="1"/>
  <c r="C12" i="2"/>
  <c r="H19" i="1"/>
  <c r="L59" i="1"/>
  <c r="H32" i="1"/>
  <c r="H37" i="1"/>
  <c r="AI11" i="1"/>
  <c r="G49" i="1"/>
  <c r="H49" i="1" s="1"/>
  <c r="G53" i="1"/>
  <c r="H53" i="1" s="1"/>
  <c r="H10" i="1"/>
  <c r="AE59" i="1"/>
  <c r="C23" i="2"/>
  <c r="F23" i="2" s="1"/>
  <c r="H44" i="1" l="1"/>
  <c r="G43" i="1"/>
  <c r="G59" i="1"/>
  <c r="H67" i="1"/>
  <c r="I67" i="1" s="1"/>
  <c r="H18" i="1"/>
  <c r="O18" i="1" s="1"/>
  <c r="H59" i="1"/>
  <c r="H43" i="1"/>
  <c r="H9" i="1"/>
  <c r="G18" i="1"/>
  <c r="T59" i="1"/>
  <c r="I59" i="1"/>
  <c r="N18" i="1" l="1"/>
  <c r="I18" i="1"/>
  <c r="O9" i="1"/>
  <c r="I9" i="1"/>
  <c r="T43" i="1"/>
  <c r="I43" i="1"/>
  <c r="I70" i="1" l="1"/>
  <c r="C24" i="2" s="1"/>
  <c r="F24" i="2" l="1"/>
  <c r="I23" i="2"/>
  <c r="I24" i="2" l="1"/>
</calcChain>
</file>

<file path=xl/sharedStrings.xml><?xml version="1.0" encoding="utf-8"?>
<sst xmlns="http://schemas.openxmlformats.org/spreadsheetml/2006/main" count="321" uniqueCount="208">
  <si>
    <t>Stavební rozpočet</t>
  </si>
  <si>
    <t>Název stavby:</t>
  </si>
  <si>
    <t>Úpravy zeleně Vinohradského potoka v Uherském Brodě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</si>
  <si>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</si>
  <si>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</si>
  <si>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</si>
  <si>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</si>
  <si>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</si>
  <si>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</si>
  <si>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</si>
  <si>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Uherský Brod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</si>
  <si>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</si>
  <si>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</si>
  <si>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</si>
  <si>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</si>
  <si>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</si>
  <si>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</si>
  <si>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</si>
  <si>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 / Varianta</t>
  </si>
  <si>
    <t>M.j.</t>
  </si>
  <si>
    <t>Množství</t>
  </si>
  <si>
    <t>Jednot. cena (Kč)</t>
  </si>
  <si>
    <t>Náklady (Kč)</t>
  </si>
  <si>
    <t>Rozměry</t>
  </si>
  <si>
    <t>Dodávka</t>
  </si>
  <si>
    <t>Montáž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</si>
  <si>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</si>
  <si>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</si>
  <si>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</si>
  <si>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</si>
  <si>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</si>
  <si>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</si>
  <si>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</si>
  <si>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</si>
  <si>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</si>
  <si>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</si>
  <si>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Přípravné a přidružené práce</t>
  </si>
  <si>
    <t>HS</t>
  </si>
  <si>
    <t>m2</t>
  </si>
  <si>
    <t>11_</t>
  </si>
  <si>
    <t>1_</t>
  </si>
  <si>
    <t>_</t>
  </si>
  <si>
    <t>RTS komentář:</t>
  </si>
  <si>
    <t>3</t>
  </si>
  <si>
    <t>111203111R00</t>
  </si>
  <si>
    <t>Odstranění pařezu odfrézováním až do hloubky 50 cm</t>
  </si>
  <si>
    <t>4</t>
  </si>
  <si>
    <t>Poznámka:</t>
  </si>
  <si>
    <t>5</t>
  </si>
  <si>
    <t>162701105R00</t>
  </si>
  <si>
    <t>Vodorovné přemístění výkopku z hor.1-4 do 10000 m</t>
  </si>
  <si>
    <t>m3</t>
  </si>
  <si>
    <t>t</t>
  </si>
  <si>
    <t>kus</t>
  </si>
  <si>
    <t>12</t>
  </si>
  <si>
    <t>VU1</t>
  </si>
  <si>
    <t>Aplikace půdního kondicionéru</t>
  </si>
  <si>
    <t>Výsadby stromů</t>
  </si>
  <si>
    <t>13</t>
  </si>
  <si>
    <t>VS1</t>
  </si>
  <si>
    <t>Vytyčení stromů</t>
  </si>
  <si>
    <t>14</t>
  </si>
  <si>
    <t>183101115R00</t>
  </si>
  <si>
    <t>Hloub. jamek bez výměny půdy do 0,4 m3, rovina, svah 1:5</t>
  </si>
  <si>
    <t>18_</t>
  </si>
  <si>
    <t>SO 01_</t>
  </si>
  <si>
    <t>stromy v rovině</t>
  </si>
  <si>
    <t>15</t>
  </si>
  <si>
    <t>183102135R00</t>
  </si>
  <si>
    <t>Hloub. jamek bez výměny půdy do 0,4 m3, svah 1:2</t>
  </si>
  <si>
    <t>stromy ve svahu</t>
  </si>
  <si>
    <t>16</t>
  </si>
  <si>
    <t>184102115R00</t>
  </si>
  <si>
    <t>Výsadba dřevin s balem D do 60 cm, v rovině</t>
  </si>
  <si>
    <t>výsadba stromů</t>
  </si>
  <si>
    <t>17</t>
  </si>
  <si>
    <t>184102125R00</t>
  </si>
  <si>
    <t>Výsadba dřevin s balem D do 60 cm, na svahu 1:2</t>
  </si>
  <si>
    <t>18</t>
  </si>
  <si>
    <t>184202112R00</t>
  </si>
  <si>
    <t>Ukotvení dřeviny kůly D do 10 cm, dl. do 3 m</t>
  </si>
  <si>
    <t xml:space="preserve">stromy </t>
  </si>
  <si>
    <t>19</t>
  </si>
  <si>
    <t>Zhotovení obalu kmene z rákosu</t>
  </si>
  <si>
    <t>ks</t>
  </si>
  <si>
    <t>listnaté stromy</t>
  </si>
  <si>
    <t>21</t>
  </si>
  <si>
    <t>Hnojení tabletovým hnojivem</t>
  </si>
  <si>
    <t>22</t>
  </si>
  <si>
    <t>Zhotovení závlahové mísy u solitérních dřevin o prům. mísy 0,5-1m</t>
  </si>
  <si>
    <t>23</t>
  </si>
  <si>
    <t>24</t>
  </si>
  <si>
    <t>184921093R00</t>
  </si>
  <si>
    <t>Mulčování rostlin tl. do 0,1 m rovina</t>
  </si>
  <si>
    <t>stromové mísy 3 m2</t>
  </si>
  <si>
    <t>25</t>
  </si>
  <si>
    <t>184921094R00</t>
  </si>
  <si>
    <t>Mulčování rostlin tl. do 0,1 m, svah do 1:2</t>
  </si>
  <si>
    <t>stromové mísy svah 29 m2</t>
  </si>
  <si>
    <t>26</t>
  </si>
  <si>
    <t>998231311R00</t>
  </si>
  <si>
    <t>Přesun hmot pro sadovnické a krajin. úpravy do 5km</t>
  </si>
  <si>
    <t>(stromy – 0,15t/ks )</t>
  </si>
  <si>
    <t>Ostatní materiál</t>
  </si>
  <si>
    <t>OM</t>
  </si>
  <si>
    <t>Z999</t>
  </si>
  <si>
    <t>37</t>
  </si>
  <si>
    <t>10391505.A</t>
  </si>
  <si>
    <t>TerraCottem fyzikální půdní kondicionér po 20 kg, nebo jiný</t>
  </si>
  <si>
    <t>kg</t>
  </si>
  <si>
    <t>Z999_</t>
  </si>
  <si>
    <t>Z_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</si>
  <si>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</si>
  <si>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39</t>
  </si>
  <si>
    <t>OM1</t>
  </si>
  <si>
    <t>tabletové hnojivo</t>
  </si>
  <si>
    <t>40</t>
  </si>
  <si>
    <t>kůl (frézovaný, prům. 6 cm, 2,5m)</t>
  </si>
  <si>
    <t>41</t>
  </si>
  <si>
    <t>příčky (prům. 8cm, délka 60cm)</t>
  </si>
  <si>
    <t>3ks/strom listnatý</t>
  </si>
  <si>
    <t>42</t>
  </si>
  <si>
    <t>úvazky</t>
  </si>
  <si>
    <t>strom /1,5bm</t>
  </si>
  <si>
    <t>43</t>
  </si>
  <si>
    <t>rákos pletený (výška 1,6m, 0,5 bm/strom)</t>
  </si>
  <si>
    <t>45</t>
  </si>
  <si>
    <t>mulčovací kůra (tl.10cm)</t>
  </si>
  <si>
    <t>19_</t>
  </si>
  <si>
    <t>Rostlinný materiál</t>
  </si>
  <si>
    <t>Stromy :</t>
  </si>
  <si>
    <t>49</t>
  </si>
  <si>
    <t>strAC</t>
  </si>
  <si>
    <t>AC - Acer campestre, ok 12-14 ZB</t>
  </si>
  <si>
    <t>50</t>
  </si>
  <si>
    <t>strAG</t>
  </si>
  <si>
    <t>51</t>
  </si>
  <si>
    <t>strPP</t>
  </si>
  <si>
    <t>PP - Prunus padus, ok 12-14, ZB</t>
  </si>
  <si>
    <t>52</t>
  </si>
  <si>
    <t>strQP</t>
  </si>
  <si>
    <t>53</t>
  </si>
  <si>
    <t>strSA</t>
  </si>
  <si>
    <t>SA - Salix alba ´Tristis´, ok 12-14, ZB</t>
  </si>
  <si>
    <t>Rozvojová péče</t>
  </si>
  <si>
    <t>63</t>
  </si>
  <si>
    <t>VU1RPS</t>
  </si>
  <si>
    <t>Rozvojová péče - soliterní stromy, 3 roky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</si>
  <si>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</si>
  <si>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</si>
  <si>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</si>
  <si>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</si>
  <si>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</si>
  <si>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</si>
  <si>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</si>
  <si>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</si>
  <si>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</si>
  <si>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</si>
  <si>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</si>
  <si>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</si>
  <si>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</si>
  <si>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</si>
  <si>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</si>
  <si>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</si>
  <si>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</si>
  <si>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</si>
  <si>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</si>
  <si>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</si>
  <si>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</si>
  <si>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</si>
  <si>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</si>
  <si>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</si>
  <si>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</si>
  <si>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</si>
  <si>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</si>
  <si>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</si>
  <si>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</si>
  <si>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</si>
  <si>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</si>
  <si>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</si>
  <si>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</si>
  <si>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</si>
  <si>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</si>
  <si>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</si>
  <si>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</si>
  <si>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</si>
  <si>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</si>
  <si>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Dovoz vody pro zálivku do 1000 m (1x 0,08 m3/strom) včetně ceny vody</t>
  </si>
  <si>
    <t>1kg/strom</t>
  </si>
  <si>
    <t>zálivka, vč.dopravy a ceny vody (15x/rok ),kontrola,doplnění (odstranění) kotvících prvků,odplevelení, 
hnojení,výchovný řez, 
doplnění mulcě vč,ceny mulče</t>
  </si>
  <si>
    <t>Úprava pláně svahováním</t>
  </si>
  <si>
    <t>10 - 50 cm</t>
  </si>
  <si>
    <t>drn : 609x0,1</t>
  </si>
  <si>
    <t>VU2</t>
  </si>
  <si>
    <t>OM3</t>
  </si>
  <si>
    <t>OM4</t>
  </si>
  <si>
    <t>OM5</t>
  </si>
  <si>
    <t>OM6</t>
  </si>
  <si>
    <t>VS2</t>
  </si>
  <si>
    <t>VS3</t>
  </si>
  <si>
    <t>VS4</t>
  </si>
  <si>
    <t>VS5</t>
  </si>
  <si>
    <t>OM2</t>
  </si>
  <si>
    <t>Sadovnické úpravy_výsadby stromů</t>
  </si>
  <si>
    <t>(stromy 32 m2)</t>
  </si>
  <si>
    <t>strom/ 3ks</t>
  </si>
  <si>
    <t>AG - Alnus glutinosa, ok 14-16, ZB</t>
  </si>
  <si>
    <t>QP - Quercus petraea, ok 14-16, 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</si>
</sst>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  <charset val="1"/>
    </font>
    <font>
      <sz val="18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sz val="24"/>
      <color rgb="FF000000"/>
      <name val="Arial"/>
      <charset val="1"/>
    </font>
    <font>
      <b/>
      <sz val="18"/>
      <color rgb="FF000000"/>
      <name val="Arial"/>
      <charset val="1"/>
    </font>
    <font>
      <b/>
      <sz val="20"/>
      <color rgb="FF000000"/>
      <name val="Arial"/>
      <charset val="1"/>
    </font>
    <font>
      <b/>
      <sz val="11"/>
      <color rgb="FF000000"/>
      <name val="Arial"/>
      <charset val="1"/>
    </font>
    <font>
      <b/>
      <sz val="12"/>
      <color rgb="FF000000"/>
      <name val="Arial"/>
      <charset val="1"/>
    </font>
    <font>
      <sz val="12"/>
      <color rgb="FF000000"/>
      <name val="Arial"/>
      <charset val="1"/>
    </font>
    <font>
      <i/>
      <sz val="8"/>
      <color rgb="FF000000"/>
      <name val="Arial"/>
      <charset val="1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0" fillId="0" borderId="8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0" fillId="0" borderId="0" xfId="0" applyNumberFormat="1" applyFont="1" applyAlignment="1">
      <alignment horizontal="right" vertical="center"/>
    </xf>
    <xf numFmtId="49" fontId="0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4" fontId="0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0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1" fontId="0" fillId="0" borderId="5" xfId="0" applyNumberFormat="1" applyBorder="1" applyAlignment="1">
      <alignment horizontal="left" vertical="center"/>
    </xf>
    <xf numFmtId="49" fontId="0" fillId="0" borderId="7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6" fillId="2" borderId="18" xfId="0" applyNumberFormat="1" applyFont="1" applyFill="1" applyBorder="1" applyAlignment="1">
      <alignment horizontal="center" vertical="center"/>
    </xf>
    <xf numFmtId="4" fontId="9" fillId="0" borderId="19" xfId="0" applyNumberFormat="1" applyFont="1" applyBorder="1" applyAlignment="1">
      <alignment vertical="center"/>
    </xf>
    <xf numFmtId="4" fontId="9" fillId="0" borderId="18" xfId="0" applyNumberFormat="1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2" borderId="19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/>
    </xf>
    <xf numFmtId="4" fontId="11" fillId="0" borderId="0" xfId="0" applyNumberFormat="1" applyFont="1" applyAlignment="1">
      <alignment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0" fillId="0" borderId="0" xfId="0" applyFill="1"/>
    <xf numFmtId="4" fontId="2" fillId="3" borderId="0" xfId="0" applyNumberFormat="1" applyFont="1" applyFill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4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left" vertical="center"/>
    </xf>
    <xf numFmtId="49" fontId="0" fillId="0" borderId="23" xfId="0" applyNumberFormat="1" applyFont="1" applyBorder="1" applyAlignment="1">
      <alignment horizontal="left" vertical="center"/>
    </xf>
    <xf numFmtId="49" fontId="0" fillId="0" borderId="24" xfId="0" applyNumberFormat="1" applyFont="1" applyBorder="1" applyAlignment="1">
      <alignment horizontal="left" vertical="center"/>
    </xf>
    <xf numFmtId="49" fontId="0" fillId="0" borderId="7" xfId="0" applyNumberFormat="1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vertical="center"/>
    </xf>
    <xf numFmtId="49" fontId="0" fillId="0" borderId="6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vertical="center"/>
    </xf>
    <xf numFmtId="4" fontId="8" fillId="0" borderId="18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vertical="center"/>
    </xf>
    <xf numFmtId="4" fontId="8" fillId="0" borderId="18" xfId="0" applyNumberFormat="1" applyFont="1" applyBorder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9" fillId="0" borderId="13" xfId="0" applyNumberFormat="1" applyFont="1" applyBorder="1" applyAlignment="1">
      <alignment vertical="center"/>
    </xf>
    <xf numFmtId="4" fontId="0" fillId="0" borderId="0" xfId="0" applyNumberFormat="1" applyBorder="1" applyAlignment="1">
      <alignment horizontal="left" vertical="top" wrapText="1"/>
    </xf>
    <xf numFmtId="4" fontId="9" fillId="0" borderId="21" xfId="0" applyNumberFormat="1" applyFont="1" applyBorder="1" applyAlignment="1">
      <alignment vertical="center"/>
    </xf>
    <xf numFmtId="4" fontId="9" fillId="0" borderId="22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0"/>
  <sheetViews>
    <sheetView tabSelected="1" topLeftCell="A7" zoomScaleNormal="100" workbookViewId="0">
      <selection activeCell="C54" sqref="C54:I54"/>
    </sheetView>
  </sheetViews>
  <sheetFormatPr defaultColWidth="12.21875" defaultRowHeight="13.2" x14ac:dyDescent="0.25"/>
  <cols>
    <col min="1" max="1" width="3.6640625" style="4" customWidth="1"/>
    <col min="2" max="2" width="13.77734375" style="5" customWidth="1"/>
    <col min="3" max="3" width="62.88671875" style="6" customWidth="1"/>
    <col min="4" max="4" width="5.21875" style="6" customWidth="1"/>
    <col min="5" max="5" width="12.88671875" style="6" customWidth="1"/>
    <col min="6" max="6" width="12" style="6" customWidth="1"/>
    <col min="7" max="7" width="14.33203125" style="46" customWidth="1"/>
    <col min="8" max="9" width="14.33203125" style="6" customWidth="1"/>
    <col min="10" max="44" width="9.109375" style="6" hidden="1" customWidth="1"/>
    <col min="1020" max="1021" width="11.5546875" customWidth="1"/>
  </cols>
  <sheetData>
    <row r="1" spans="1:39" ht="25.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39" ht="25.5" customHeight="1" x14ac:dyDescent="0.25">
      <c r="A2" s="51" t="s">
        <v>1</v>
      </c>
      <c r="B2" s="52"/>
      <c r="C2" s="7" t="s">
        <v>2</v>
      </c>
      <c r="D2" s="52" t="s">
        <v>3</v>
      </c>
      <c r="E2" s="52"/>
      <c r="F2" s="52"/>
      <c r="G2" s="52"/>
      <c r="H2" s="8" t="s">
        <v>4</v>
      </c>
      <c r="I2" s="3"/>
    </row>
    <row r="3" spans="1:39" ht="25.5" customHeight="1" x14ac:dyDescent="0.25">
      <c r="A3" s="53" t="s">
        <v>5</v>
      </c>
      <c r="B3" s="54"/>
      <c r="C3" s="9" t="s">
        <v>203</v>
      </c>
      <c r="D3" s="54" t="s">
        <v>7</v>
      </c>
      <c r="E3" s="54"/>
      <c r="F3" s="54"/>
      <c r="G3" s="54"/>
      <c r="H3" s="9" t="s">
        <v>8</v>
      </c>
      <c r="I3" s="2"/>
    </row>
    <row r="4" spans="1:39" ht="25.5" customHeight="1" x14ac:dyDescent="0.25">
      <c r="A4" s="53" t="s">
        <v>9</v>
      </c>
      <c r="B4" s="54"/>
      <c r="C4" s="9" t="s">
        <v>10</v>
      </c>
      <c r="D4" s="54" t="s">
        <v>11</v>
      </c>
      <c r="E4" s="54"/>
      <c r="F4" s="54"/>
      <c r="G4" s="54"/>
      <c r="H4" s="9" t="s">
        <v>12</v>
      </c>
      <c r="I4" s="2"/>
    </row>
    <row r="5" spans="1:39" ht="25.5" customHeight="1" thickBot="1" x14ac:dyDescent="0.3">
      <c r="A5" s="55" t="s">
        <v>13</v>
      </c>
      <c r="B5" s="56"/>
      <c r="C5" s="10"/>
      <c r="D5" s="57" t="s">
        <v>14</v>
      </c>
      <c r="E5" s="57"/>
      <c r="F5" s="57"/>
      <c r="G5" s="57"/>
      <c r="H5" s="10" t="s">
        <v>15</v>
      </c>
      <c r="I5" s="1"/>
    </row>
    <row r="6" spans="1:39" ht="14.4" customHeight="1" thickBot="1" x14ac:dyDescent="0.3">
      <c r="A6" s="58" t="s">
        <v>16</v>
      </c>
      <c r="B6" s="59" t="s">
        <v>17</v>
      </c>
      <c r="C6" s="11" t="s">
        <v>18</v>
      </c>
      <c r="D6" s="61" t="s">
        <v>19</v>
      </c>
      <c r="E6" s="61" t="s">
        <v>20</v>
      </c>
      <c r="F6" s="62" t="s">
        <v>21</v>
      </c>
      <c r="G6" s="63" t="s">
        <v>22</v>
      </c>
      <c r="H6" s="63"/>
      <c r="I6" s="63"/>
    </row>
    <row r="7" spans="1:39" ht="13.8" thickBot="1" x14ac:dyDescent="0.3">
      <c r="A7" s="58"/>
      <c r="B7" s="60"/>
      <c r="C7" s="12" t="s">
        <v>23</v>
      </c>
      <c r="D7" s="61"/>
      <c r="E7" s="61"/>
      <c r="F7" s="62"/>
      <c r="G7" s="44" t="s">
        <v>24</v>
      </c>
      <c r="H7" s="13" t="s">
        <v>25</v>
      </c>
      <c r="I7" s="14" t="s">
        <v>26</v>
      </c>
      <c r="L7" s="15" t="s">
        <v>27</v>
      </c>
      <c r="M7" s="15" t="s">
        <v>28</v>
      </c>
      <c r="N7" s="15" t="s">
        <v>29</v>
      </c>
      <c r="O7" s="15" t="s">
        <v>30</v>
      </c>
      <c r="P7" s="15" t="s">
        <v>31</v>
      </c>
      <c r="Q7" s="15" t="s">
        <v>32</v>
      </c>
      <c r="R7" s="15" t="s">
        <v>33</v>
      </c>
      <c r="S7" s="15" t="s">
        <v>34</v>
      </c>
      <c r="T7" s="15" t="s">
        <v>35</v>
      </c>
    </row>
    <row r="8" spans="1:39" x14ac:dyDescent="0.25">
      <c r="A8" s="16"/>
      <c r="B8" s="17"/>
      <c r="C8" s="18"/>
      <c r="D8" s="18"/>
      <c r="E8" s="18"/>
      <c r="F8" s="18"/>
      <c r="G8" s="45"/>
      <c r="H8" s="18"/>
      <c r="I8" s="18"/>
    </row>
    <row r="9" spans="1:39" x14ac:dyDescent="0.25">
      <c r="A9" s="19"/>
      <c r="B9" s="20"/>
      <c r="C9" s="15" t="s">
        <v>36</v>
      </c>
      <c r="D9" s="15"/>
      <c r="E9" s="15"/>
      <c r="F9" s="15"/>
      <c r="G9" s="49">
        <f>SUM(G10:G15)</f>
        <v>0</v>
      </c>
      <c r="H9" s="15">
        <f>SUM(H10:H15)</f>
        <v>0</v>
      </c>
      <c r="I9" s="15">
        <f>G9+H9</f>
        <v>0</v>
      </c>
      <c r="L9" s="15">
        <f>IF(M9="PR",I9,SUM(K10:K14))</f>
        <v>0</v>
      </c>
      <c r="M9" s="15" t="s">
        <v>37</v>
      </c>
      <c r="N9" s="15">
        <f>IF(M9="HS",G9,0)</f>
        <v>0</v>
      </c>
      <c r="O9" s="15">
        <f>IF(M9="HS",H9-L9,0)</f>
        <v>0</v>
      </c>
      <c r="P9" s="15">
        <f>IF(M9="PS",G9,0)</f>
        <v>0</v>
      </c>
      <c r="Q9" s="15">
        <f>IF(M9="PS",H9-L9,0)</f>
        <v>0</v>
      </c>
      <c r="R9" s="15">
        <f>IF(M9="MP",G9,0)</f>
        <v>0</v>
      </c>
      <c r="S9" s="15">
        <f>IF(M9="MP",H9-L9,0)</f>
        <v>0</v>
      </c>
      <c r="T9" s="15">
        <f>IF(M9="OM",G9,0)</f>
        <v>0</v>
      </c>
      <c r="U9" s="15">
        <v>11</v>
      </c>
      <c r="AE9" s="6">
        <f>SUM(V10:V14)</f>
        <v>0</v>
      </c>
      <c r="AF9" s="6">
        <f>SUM(W10:W14)</f>
        <v>0</v>
      </c>
      <c r="AG9" s="6">
        <f>SUM(X10:X14)</f>
        <v>0</v>
      </c>
    </row>
    <row r="10" spans="1:39" x14ac:dyDescent="0.25">
      <c r="A10" s="21" t="s">
        <v>43</v>
      </c>
      <c r="B10" s="22" t="s">
        <v>44</v>
      </c>
      <c r="C10" s="6" t="s">
        <v>45</v>
      </c>
      <c r="D10" s="6" t="s">
        <v>38</v>
      </c>
      <c r="E10" s="6">
        <v>0.4</v>
      </c>
      <c r="G10" s="46">
        <f>E10*AA10</f>
        <v>0</v>
      </c>
      <c r="H10" s="6">
        <f>I10-G10</f>
        <v>0</v>
      </c>
      <c r="I10" s="6">
        <f>E10*F10</f>
        <v>0</v>
      </c>
      <c r="J10" s="6">
        <v>1</v>
      </c>
      <c r="K10" s="6">
        <f>IF(J10=5,H10,0)</f>
        <v>0</v>
      </c>
      <c r="V10" s="6">
        <f>IF(Z10=0,I10,0)</f>
        <v>0</v>
      </c>
      <c r="W10" s="6">
        <f>IF(Z10=15,I10,0)</f>
        <v>0</v>
      </c>
      <c r="X10" s="6">
        <f>IF(Z10=21,I10,0)</f>
        <v>0</v>
      </c>
      <c r="Z10" s="6">
        <v>21</v>
      </c>
      <c r="AA10" s="6">
        <f>F10*AC10</f>
        <v>0</v>
      </c>
      <c r="AB10" s="6">
        <f>F10*(1-AC10)</f>
        <v>0</v>
      </c>
      <c r="AC10" s="6">
        <v>0</v>
      </c>
      <c r="AI10" s="6">
        <f>E10*AA10</f>
        <v>0</v>
      </c>
      <c r="AJ10" s="6">
        <f>E10*AB10</f>
        <v>0</v>
      </c>
      <c r="AK10" s="6" t="s">
        <v>39</v>
      </c>
      <c r="AL10" s="6" t="s">
        <v>40</v>
      </c>
      <c r="AM10" s="15" t="s">
        <v>41</v>
      </c>
    </row>
    <row r="11" spans="1:39" x14ac:dyDescent="0.25">
      <c r="A11" s="21" t="s">
        <v>46</v>
      </c>
      <c r="B11" s="22" t="s">
        <v>55</v>
      </c>
      <c r="C11" s="6" t="s">
        <v>190</v>
      </c>
      <c r="D11" s="6" t="s">
        <v>38</v>
      </c>
      <c r="E11" s="6">
        <v>609</v>
      </c>
      <c r="G11" s="46">
        <f>E11*AA11</f>
        <v>0</v>
      </c>
      <c r="H11" s="6">
        <f>I11-G11</f>
        <v>0</v>
      </c>
      <c r="I11" s="6">
        <f>E11*F11</f>
        <v>0</v>
      </c>
      <c r="J11" s="6">
        <v>1</v>
      </c>
      <c r="K11" s="6">
        <f>IF(J11=5,H11,0)</f>
        <v>0</v>
      </c>
      <c r="V11" s="6">
        <f>IF(Z11=0,I11,0)</f>
        <v>0</v>
      </c>
      <c r="W11" s="6">
        <f>IF(Z11=15,I11,0)</f>
        <v>0</v>
      </c>
      <c r="X11" s="6">
        <f>IF(Z11=21,I11,0)</f>
        <v>0</v>
      </c>
      <c r="Z11" s="6">
        <v>21</v>
      </c>
      <c r="AA11" s="6">
        <f>F11*AC11</f>
        <v>0</v>
      </c>
      <c r="AB11" s="6">
        <f>F11*(1-AC11)</f>
        <v>0</v>
      </c>
      <c r="AC11" s="6">
        <v>0</v>
      </c>
      <c r="AI11" s="6">
        <f>E11*AA11</f>
        <v>0</v>
      </c>
      <c r="AJ11" s="6">
        <f>E11*AB11</f>
        <v>0</v>
      </c>
      <c r="AK11" s="6" t="s">
        <v>39</v>
      </c>
      <c r="AL11" s="6" t="s">
        <v>40</v>
      </c>
      <c r="AM11" s="15" t="s">
        <v>41</v>
      </c>
    </row>
    <row r="12" spans="1:39" ht="12.75" customHeight="1" x14ac:dyDescent="0.25">
      <c r="A12" s="21"/>
      <c r="B12" s="23" t="s">
        <v>47</v>
      </c>
      <c r="C12" s="64" t="s">
        <v>191</v>
      </c>
      <c r="D12" s="64"/>
      <c r="E12" s="64"/>
      <c r="F12" s="64"/>
      <c r="G12" s="64"/>
      <c r="H12" s="64"/>
      <c r="I12" s="64"/>
    </row>
    <row r="13" spans="1:39" ht="12.75" customHeight="1" x14ac:dyDescent="0.25">
      <c r="A13" s="21" t="s">
        <v>48</v>
      </c>
      <c r="B13" s="22" t="s">
        <v>49</v>
      </c>
      <c r="C13" s="6" t="s">
        <v>50</v>
      </c>
      <c r="D13" s="6" t="s">
        <v>51</v>
      </c>
      <c r="E13" s="6">
        <v>60.9</v>
      </c>
      <c r="G13" s="46">
        <v>0</v>
      </c>
      <c r="H13" s="6">
        <f>I13-G13</f>
        <v>0</v>
      </c>
      <c r="I13" s="6">
        <f>E13*F13</f>
        <v>0</v>
      </c>
    </row>
    <row r="14" spans="1:39" ht="12.75" customHeight="1" x14ac:dyDescent="0.25">
      <c r="A14" s="21"/>
      <c r="B14" s="23" t="s">
        <v>47</v>
      </c>
      <c r="C14" s="64" t="s">
        <v>192</v>
      </c>
      <c r="D14" s="64"/>
      <c r="E14" s="64"/>
      <c r="F14" s="64"/>
      <c r="G14" s="64"/>
      <c r="H14" s="64"/>
      <c r="I14" s="64"/>
    </row>
    <row r="15" spans="1:39" x14ac:dyDescent="0.25">
      <c r="A15" s="21" t="s">
        <v>54</v>
      </c>
      <c r="B15" s="22" t="s">
        <v>193</v>
      </c>
      <c r="C15" s="6" t="s">
        <v>56</v>
      </c>
      <c r="D15" s="6" t="s">
        <v>38</v>
      </c>
      <c r="E15" s="6">
        <v>32</v>
      </c>
      <c r="G15" s="46">
        <f>E15*AA15</f>
        <v>0</v>
      </c>
      <c r="H15" s="6">
        <f>I15-G15</f>
        <v>0</v>
      </c>
      <c r="I15" s="6">
        <f>E15*F15</f>
        <v>0</v>
      </c>
    </row>
    <row r="16" spans="1:39" ht="12.75" customHeight="1" x14ac:dyDescent="0.25">
      <c r="A16" s="21"/>
      <c r="B16" s="23" t="s">
        <v>47</v>
      </c>
      <c r="C16" s="64" t="s">
        <v>204</v>
      </c>
      <c r="D16" s="64"/>
      <c r="E16" s="64"/>
      <c r="F16" s="64"/>
      <c r="G16" s="64"/>
      <c r="H16" s="64"/>
      <c r="I16" s="64"/>
    </row>
    <row r="17" spans="1:39" x14ac:dyDescent="0.25">
      <c r="A17" s="16"/>
      <c r="B17" s="17"/>
      <c r="C17" s="18"/>
      <c r="D17" s="18"/>
      <c r="E17" s="18"/>
      <c r="F17" s="18"/>
      <c r="G17" s="45"/>
      <c r="H17" s="18"/>
      <c r="I17" s="18"/>
    </row>
    <row r="18" spans="1:39" x14ac:dyDescent="0.25">
      <c r="A18" s="19"/>
      <c r="B18" s="20"/>
      <c r="C18" s="15" t="s">
        <v>57</v>
      </c>
      <c r="D18" s="15"/>
      <c r="E18" s="15"/>
      <c r="F18" s="15"/>
      <c r="G18" s="49">
        <f>SUM(G19:G40)</f>
        <v>0</v>
      </c>
      <c r="H18" s="15">
        <f>SUM(H19:H40)</f>
        <v>0</v>
      </c>
      <c r="I18" s="15">
        <f>G18+H18</f>
        <v>0</v>
      </c>
      <c r="L18" s="18">
        <f>IF(M18="PR",I18,SUM(K20:K40))</f>
        <v>0</v>
      </c>
      <c r="M18" s="18" t="s">
        <v>37</v>
      </c>
      <c r="N18" s="18">
        <f>IF(M18="HS",G18,0)</f>
        <v>0</v>
      </c>
      <c r="O18" s="18">
        <f>IF(M18="HS",H18-L18,0)</f>
        <v>0</v>
      </c>
      <c r="P18" s="18">
        <f>IF(M18="PS",G18,0)</f>
        <v>0</v>
      </c>
      <c r="Q18" s="18">
        <f>IF(M18="PS",H18-L18,0)</f>
        <v>0</v>
      </c>
      <c r="R18" s="18">
        <f>IF(M18="MP",G18,0)</f>
        <v>0</v>
      </c>
      <c r="S18" s="18">
        <f>IF(M18="MP",H18-L18,0)</f>
        <v>0</v>
      </c>
      <c r="T18" s="18">
        <f>IF(M18="OM",G18,0)</f>
        <v>0</v>
      </c>
      <c r="U18" s="18">
        <v>18</v>
      </c>
      <c r="AE18" s="6">
        <f>SUM(V20:V40)</f>
        <v>0</v>
      </c>
      <c r="AF18" s="6">
        <f>SUM(W20:W40)</f>
        <v>0</v>
      </c>
      <c r="AG18" s="6">
        <f>SUM(X20:X40)</f>
        <v>0</v>
      </c>
    </row>
    <row r="19" spans="1:39" x14ac:dyDescent="0.25">
      <c r="A19" s="21" t="s">
        <v>58</v>
      </c>
      <c r="B19" s="22" t="s">
        <v>59</v>
      </c>
      <c r="C19" s="24" t="s">
        <v>60</v>
      </c>
      <c r="D19" s="25"/>
      <c r="E19" s="25">
        <v>32</v>
      </c>
      <c r="F19" s="25"/>
      <c r="G19" s="46">
        <f>E19*AA19</f>
        <v>0</v>
      </c>
      <c r="H19" s="25">
        <f>I19-G19</f>
        <v>0</v>
      </c>
      <c r="I19" s="25">
        <f>E19*F19</f>
        <v>0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spans="1:39" x14ac:dyDescent="0.25">
      <c r="A20" s="21" t="s">
        <v>61</v>
      </c>
      <c r="B20" s="22" t="s">
        <v>62</v>
      </c>
      <c r="C20" s="24" t="s">
        <v>63</v>
      </c>
      <c r="D20" s="24" t="s">
        <v>53</v>
      </c>
      <c r="E20" s="24">
        <v>3</v>
      </c>
      <c r="F20" s="24"/>
      <c r="G20" s="47">
        <f>E20*AA20</f>
        <v>0</v>
      </c>
      <c r="H20" s="24">
        <f>I20-G20</f>
        <v>0</v>
      </c>
      <c r="I20" s="24">
        <f>E20*F20</f>
        <v>0</v>
      </c>
      <c r="J20" s="6">
        <v>1</v>
      </c>
      <c r="K20" s="6">
        <f>IF(J20=5,H20,0)</f>
        <v>0</v>
      </c>
      <c r="V20" s="6">
        <f>IF(Z20=0,I20,0)</f>
        <v>0</v>
      </c>
      <c r="W20" s="6">
        <f>IF(Z20=15,I20,0)</f>
        <v>0</v>
      </c>
      <c r="X20" s="6">
        <f>IF(Z20=21,I20,0)</f>
        <v>0</v>
      </c>
      <c r="Z20" s="6">
        <v>21</v>
      </c>
      <c r="AA20" s="6">
        <f>F20*AC20</f>
        <v>0</v>
      </c>
      <c r="AB20" s="6">
        <f>F20*(1-AC20)</f>
        <v>0</v>
      </c>
      <c r="AC20" s="6">
        <v>0</v>
      </c>
      <c r="AI20" s="6">
        <f>E20*AA20</f>
        <v>0</v>
      </c>
      <c r="AJ20" s="6">
        <f>E20*AB20</f>
        <v>0</v>
      </c>
      <c r="AK20" s="6" t="s">
        <v>64</v>
      </c>
      <c r="AL20" s="6" t="s">
        <v>40</v>
      </c>
      <c r="AM20" s="15" t="s">
        <v>65</v>
      </c>
    </row>
    <row r="21" spans="1:39" ht="12.75" customHeight="1" x14ac:dyDescent="0.25">
      <c r="A21" s="21"/>
      <c r="B21" s="23" t="s">
        <v>47</v>
      </c>
      <c r="C21" s="64" t="s">
        <v>66</v>
      </c>
      <c r="D21" s="64"/>
      <c r="E21" s="64"/>
      <c r="F21" s="64"/>
      <c r="G21" s="64"/>
      <c r="H21" s="64"/>
      <c r="I21" s="64"/>
    </row>
    <row r="22" spans="1:39" x14ac:dyDescent="0.25">
      <c r="A22" s="21" t="s">
        <v>67</v>
      </c>
      <c r="B22" s="22" t="s">
        <v>68</v>
      </c>
      <c r="C22" s="24" t="s">
        <v>69</v>
      </c>
      <c r="D22" s="24" t="s">
        <v>53</v>
      </c>
      <c r="E22" s="24">
        <v>29</v>
      </c>
      <c r="F22" s="24"/>
      <c r="G22" s="47">
        <f>E22*AA22</f>
        <v>0</v>
      </c>
      <c r="H22" s="24">
        <f>I22-G22</f>
        <v>0</v>
      </c>
      <c r="I22" s="24">
        <f>E22*F22</f>
        <v>0</v>
      </c>
      <c r="J22" s="6">
        <v>1</v>
      </c>
      <c r="K22" s="6">
        <f>IF(J22=5,H22,0)</f>
        <v>0</v>
      </c>
      <c r="V22" s="6">
        <f>IF(Z22=0,I22,0)</f>
        <v>0</v>
      </c>
      <c r="W22" s="6">
        <f>IF(Z22=15,I22,0)</f>
        <v>0</v>
      </c>
      <c r="X22" s="6">
        <f>IF(Z22=21,I22,0)</f>
        <v>0</v>
      </c>
      <c r="Z22" s="6">
        <v>21</v>
      </c>
      <c r="AA22" s="6">
        <f>F22*AC22</f>
        <v>0</v>
      </c>
      <c r="AB22" s="6">
        <f>F22*(1-AC22)</f>
        <v>0</v>
      </c>
      <c r="AC22" s="6">
        <v>0</v>
      </c>
      <c r="AI22" s="6">
        <f>E22*AA22</f>
        <v>0</v>
      </c>
      <c r="AJ22" s="6">
        <f>E22*AB22</f>
        <v>0</v>
      </c>
      <c r="AK22" s="6" t="s">
        <v>64</v>
      </c>
      <c r="AL22" s="6" t="s">
        <v>40</v>
      </c>
      <c r="AM22" s="15" t="s">
        <v>65</v>
      </c>
    </row>
    <row r="23" spans="1:39" ht="12.75" customHeight="1" x14ac:dyDescent="0.25">
      <c r="A23" s="21"/>
      <c r="B23" s="23" t="s">
        <v>47</v>
      </c>
      <c r="C23" s="64" t="s">
        <v>70</v>
      </c>
      <c r="D23" s="64"/>
      <c r="E23" s="64"/>
      <c r="F23" s="64"/>
      <c r="G23" s="64"/>
      <c r="H23" s="64"/>
      <c r="I23" s="64"/>
    </row>
    <row r="24" spans="1:39" x14ac:dyDescent="0.25">
      <c r="A24" s="21" t="s">
        <v>71</v>
      </c>
      <c r="B24" s="22" t="s">
        <v>72</v>
      </c>
      <c r="C24" s="24" t="s">
        <v>73</v>
      </c>
      <c r="D24" s="24" t="s">
        <v>53</v>
      </c>
      <c r="E24" s="24">
        <v>3</v>
      </c>
      <c r="F24" s="24"/>
      <c r="G24" s="47">
        <v>0</v>
      </c>
      <c r="H24" s="24">
        <f>I24-G24</f>
        <v>0</v>
      </c>
      <c r="I24" s="24">
        <f>E24*F24</f>
        <v>0</v>
      </c>
      <c r="J24" s="6">
        <v>1</v>
      </c>
      <c r="K24" s="6">
        <f>IF(J24=5,H24,0)</f>
        <v>0</v>
      </c>
      <c r="V24" s="6">
        <f>IF(Z24=0,I24,0)</f>
        <v>0</v>
      </c>
      <c r="W24" s="6">
        <f>IF(Z24=15,I24,0)</f>
        <v>0</v>
      </c>
      <c r="X24" s="6">
        <f>IF(Z24=21,I24,0)</f>
        <v>0</v>
      </c>
      <c r="Z24" s="6">
        <v>21</v>
      </c>
      <c r="AA24" s="6">
        <f>F24*AC24</f>
        <v>0</v>
      </c>
      <c r="AB24" s="6">
        <f>F24*(1-AC24)</f>
        <v>0</v>
      </c>
      <c r="AC24" s="6">
        <v>6.5442176870748299E-3</v>
      </c>
      <c r="AI24" s="6">
        <f>E24*AA24</f>
        <v>0</v>
      </c>
      <c r="AJ24" s="6">
        <f>E24*AB24</f>
        <v>0</v>
      </c>
      <c r="AK24" s="6" t="s">
        <v>64</v>
      </c>
      <c r="AL24" s="6" t="s">
        <v>40</v>
      </c>
      <c r="AM24" s="15" t="s">
        <v>65</v>
      </c>
    </row>
    <row r="25" spans="1:39" ht="12.75" customHeight="1" x14ac:dyDescent="0.25">
      <c r="A25" s="21"/>
      <c r="B25" s="23" t="s">
        <v>47</v>
      </c>
      <c r="C25" s="64" t="s">
        <v>74</v>
      </c>
      <c r="D25" s="64"/>
      <c r="E25" s="64"/>
      <c r="F25" s="64"/>
      <c r="G25" s="64"/>
      <c r="H25" s="64"/>
      <c r="I25" s="64"/>
    </row>
    <row r="26" spans="1:39" x14ac:dyDescent="0.25">
      <c r="A26" s="21" t="s">
        <v>75</v>
      </c>
      <c r="B26" s="22" t="s">
        <v>76</v>
      </c>
      <c r="C26" s="24" t="s">
        <v>77</v>
      </c>
      <c r="D26" s="24" t="s">
        <v>53</v>
      </c>
      <c r="E26" s="24">
        <v>29</v>
      </c>
      <c r="F26" s="24"/>
      <c r="G26" s="47">
        <v>0</v>
      </c>
      <c r="H26" s="24">
        <f>I26-G26</f>
        <v>0</v>
      </c>
      <c r="I26" s="24">
        <f>E26*F26</f>
        <v>0</v>
      </c>
      <c r="J26" s="6">
        <v>1</v>
      </c>
      <c r="K26" s="6">
        <f>IF(J26=5,H26,0)</f>
        <v>0</v>
      </c>
      <c r="V26" s="6">
        <f>IF(Z26=0,I26,0)</f>
        <v>0</v>
      </c>
      <c r="W26" s="6">
        <f>IF(Z26=15,I26,0)</f>
        <v>0</v>
      </c>
      <c r="X26" s="6">
        <f>IF(Z26=21,I26,0)</f>
        <v>0</v>
      </c>
      <c r="Z26" s="6">
        <v>21</v>
      </c>
      <c r="AA26" s="6">
        <f>F26*AC26</f>
        <v>0</v>
      </c>
      <c r="AB26" s="6">
        <f>F26*(1-AC26)</f>
        <v>0</v>
      </c>
      <c r="AC26" s="6">
        <v>4.7058823529411799E-4</v>
      </c>
      <c r="AI26" s="6">
        <f>E26*AA26</f>
        <v>0</v>
      </c>
      <c r="AJ26" s="6">
        <f>E26*AB26</f>
        <v>0</v>
      </c>
      <c r="AK26" s="6" t="s">
        <v>64</v>
      </c>
      <c r="AL26" s="6" t="s">
        <v>40</v>
      </c>
      <c r="AM26" s="15" t="s">
        <v>65</v>
      </c>
    </row>
    <row r="27" spans="1:39" ht="12.75" customHeight="1" x14ac:dyDescent="0.25">
      <c r="A27" s="21"/>
      <c r="B27" s="23" t="s">
        <v>47</v>
      </c>
      <c r="C27" s="64" t="s">
        <v>74</v>
      </c>
      <c r="D27" s="64"/>
      <c r="E27" s="64"/>
      <c r="F27" s="64"/>
      <c r="G27" s="64"/>
      <c r="H27" s="64"/>
      <c r="I27" s="64"/>
    </row>
    <row r="28" spans="1:39" x14ac:dyDescent="0.25">
      <c r="A28" s="21" t="s">
        <v>78</v>
      </c>
      <c r="B28" s="22" t="s">
        <v>79</v>
      </c>
      <c r="C28" s="24" t="s">
        <v>80</v>
      </c>
      <c r="D28" s="24" t="s">
        <v>53</v>
      </c>
      <c r="E28" s="24">
        <v>32</v>
      </c>
      <c r="F28" s="24"/>
      <c r="G28" s="47">
        <v>0</v>
      </c>
      <c r="H28" s="24">
        <f>I28-G28</f>
        <v>0</v>
      </c>
      <c r="I28" s="24">
        <f>E28*F28</f>
        <v>0</v>
      </c>
      <c r="J28" s="6">
        <v>1</v>
      </c>
      <c r="K28" s="6">
        <f>IF(J28=5,H28,0)</f>
        <v>0</v>
      </c>
      <c r="V28" s="6">
        <f>IF(Z28=0,I28,0)</f>
        <v>0</v>
      </c>
      <c r="W28" s="6">
        <f>IF(Z28=15,I28,0)</f>
        <v>0</v>
      </c>
      <c r="X28" s="6">
        <f>IF(Z28=21,I28,0)</f>
        <v>0</v>
      </c>
      <c r="Z28" s="6">
        <v>21</v>
      </c>
      <c r="AA28" s="6">
        <f>F28*AC28</f>
        <v>0</v>
      </c>
      <c r="AB28" s="6">
        <f>F28*(1-AC28)</f>
        <v>0</v>
      </c>
      <c r="AC28" s="6">
        <v>0.16448940269749501</v>
      </c>
      <c r="AI28" s="6">
        <f>E28*AA28</f>
        <v>0</v>
      </c>
      <c r="AJ28" s="6">
        <f>E28*AB28</f>
        <v>0</v>
      </c>
      <c r="AK28" s="6" t="s">
        <v>64</v>
      </c>
      <c r="AL28" s="6" t="s">
        <v>40</v>
      </c>
      <c r="AM28" s="15" t="s">
        <v>65</v>
      </c>
    </row>
    <row r="29" spans="1:39" ht="12.75" customHeight="1" x14ac:dyDescent="0.25">
      <c r="A29" s="21"/>
      <c r="B29" s="23" t="s">
        <v>47</v>
      </c>
      <c r="C29" s="64" t="s">
        <v>81</v>
      </c>
      <c r="D29" s="64"/>
      <c r="E29" s="64"/>
      <c r="F29" s="64"/>
      <c r="G29" s="64"/>
      <c r="H29" s="64"/>
      <c r="I29" s="64"/>
    </row>
    <row r="30" spans="1:39" ht="12.75" customHeight="1" x14ac:dyDescent="0.25">
      <c r="A30" s="21" t="s">
        <v>82</v>
      </c>
      <c r="B30" s="22" t="s">
        <v>198</v>
      </c>
      <c r="C30" s="24" t="s">
        <v>83</v>
      </c>
      <c r="D30" s="24" t="s">
        <v>84</v>
      </c>
      <c r="E30" s="24">
        <v>32</v>
      </c>
      <c r="F30" s="24"/>
      <c r="G30" s="47">
        <f>E30*AA30</f>
        <v>0</v>
      </c>
      <c r="H30" s="24">
        <f>I30-G30</f>
        <v>0</v>
      </c>
      <c r="I30" s="24">
        <f>E30*F30</f>
        <v>0</v>
      </c>
    </row>
    <row r="31" spans="1:39" ht="12.75" customHeight="1" x14ac:dyDescent="0.25">
      <c r="A31" s="21"/>
      <c r="B31" s="23" t="s">
        <v>47</v>
      </c>
      <c r="C31" s="64" t="s">
        <v>85</v>
      </c>
      <c r="D31" s="64"/>
      <c r="E31" s="64"/>
      <c r="F31" s="64"/>
      <c r="G31" s="64"/>
      <c r="H31" s="64"/>
      <c r="I31" s="64"/>
    </row>
    <row r="32" spans="1:39" ht="12.75" customHeight="1" x14ac:dyDescent="0.25">
      <c r="A32" s="21" t="s">
        <v>86</v>
      </c>
      <c r="B32" s="22" t="s">
        <v>199</v>
      </c>
      <c r="C32" s="24" t="s">
        <v>87</v>
      </c>
      <c r="D32" s="24" t="s">
        <v>84</v>
      </c>
      <c r="E32" s="24">
        <v>96</v>
      </c>
      <c r="F32" s="24"/>
      <c r="G32" s="47">
        <f>E32*AA45</f>
        <v>0</v>
      </c>
      <c r="H32" s="24">
        <f>I32-G32</f>
        <v>0</v>
      </c>
      <c r="I32" s="24">
        <f>E32*F32</f>
        <v>0</v>
      </c>
    </row>
    <row r="33" spans="1:44" ht="12.75" customHeight="1" x14ac:dyDescent="0.25">
      <c r="A33" s="21" t="s">
        <v>88</v>
      </c>
      <c r="B33" s="22" t="s">
        <v>200</v>
      </c>
      <c r="C33" s="24" t="s">
        <v>89</v>
      </c>
      <c r="D33" s="24" t="s">
        <v>84</v>
      </c>
      <c r="E33" s="24">
        <v>32</v>
      </c>
      <c r="F33" s="24"/>
      <c r="G33" s="47">
        <v>0</v>
      </c>
      <c r="H33" s="24">
        <f>I33-G33</f>
        <v>0</v>
      </c>
      <c r="I33" s="24">
        <f>E33*F33</f>
        <v>0</v>
      </c>
    </row>
    <row r="34" spans="1:44" ht="26.4" customHeight="1" x14ac:dyDescent="0.25">
      <c r="A34" s="21" t="s">
        <v>90</v>
      </c>
      <c r="B34" s="22" t="s">
        <v>201</v>
      </c>
      <c r="C34" s="43" t="s">
        <v>187</v>
      </c>
      <c r="D34" s="24" t="s">
        <v>51</v>
      </c>
      <c r="E34" s="24">
        <v>2.56</v>
      </c>
      <c r="F34" s="24"/>
      <c r="G34" s="47">
        <v>0</v>
      </c>
      <c r="H34" s="24">
        <f>I34-G34</f>
        <v>0</v>
      </c>
      <c r="I34" s="24">
        <f>E34*F34</f>
        <v>0</v>
      </c>
    </row>
    <row r="35" spans="1:44" x14ac:dyDescent="0.25">
      <c r="A35" s="21" t="s">
        <v>91</v>
      </c>
      <c r="B35" s="22" t="s">
        <v>92</v>
      </c>
      <c r="C35" s="24" t="s">
        <v>93</v>
      </c>
      <c r="D35" s="24" t="s">
        <v>38</v>
      </c>
      <c r="E35" s="24">
        <v>3</v>
      </c>
      <c r="F35" s="24"/>
      <c r="G35" s="47">
        <f>E35*AA35</f>
        <v>0</v>
      </c>
      <c r="H35" s="24">
        <f>I35-G35</f>
        <v>0</v>
      </c>
      <c r="I35" s="24">
        <f>E35*F35</f>
        <v>0</v>
      </c>
      <c r="J35" s="6">
        <v>1</v>
      </c>
      <c r="K35" s="6">
        <f>IF(J35=5,H35,0)</f>
        <v>0</v>
      </c>
      <c r="V35" s="6">
        <f>IF(Z35=0,I35,0)</f>
        <v>0</v>
      </c>
      <c r="W35" s="6">
        <f>IF(Z35=15,I35,0)</f>
        <v>0</v>
      </c>
      <c r="X35" s="6">
        <f>IF(Z35=21,I35,0)</f>
        <v>0</v>
      </c>
      <c r="Z35" s="6">
        <v>21</v>
      </c>
      <c r="AA35" s="6">
        <f>F35*AC35</f>
        <v>0</v>
      </c>
      <c r="AB35" s="6">
        <f>F35*(1-AC35)</f>
        <v>0</v>
      </c>
      <c r="AC35" s="6">
        <v>0</v>
      </c>
      <c r="AI35" s="6">
        <f>E35*AA35</f>
        <v>0</v>
      </c>
      <c r="AJ35" s="6">
        <f>E35*AB35</f>
        <v>0</v>
      </c>
      <c r="AK35" s="6" t="s">
        <v>64</v>
      </c>
      <c r="AL35" s="6" t="s">
        <v>40</v>
      </c>
      <c r="AM35" s="15" t="s">
        <v>65</v>
      </c>
    </row>
    <row r="36" spans="1:44" ht="12.75" customHeight="1" x14ac:dyDescent="0.25">
      <c r="A36" s="21"/>
      <c r="B36" s="23" t="s">
        <v>47</v>
      </c>
      <c r="C36" s="64" t="s">
        <v>94</v>
      </c>
      <c r="D36" s="64"/>
      <c r="E36" s="64"/>
      <c r="F36" s="64"/>
      <c r="G36" s="64"/>
      <c r="H36" s="64"/>
      <c r="I36" s="64"/>
    </row>
    <row r="37" spans="1:44" ht="12.75" customHeight="1" x14ac:dyDescent="0.25">
      <c r="A37" s="21" t="s">
        <v>95</v>
      </c>
      <c r="B37" s="22" t="s">
        <v>96</v>
      </c>
      <c r="C37" s="24" t="s">
        <v>97</v>
      </c>
      <c r="D37" s="24" t="s">
        <v>38</v>
      </c>
      <c r="E37" s="24">
        <v>29</v>
      </c>
      <c r="F37" s="24"/>
      <c r="G37" s="47">
        <v>0</v>
      </c>
      <c r="H37" s="24">
        <f>I37-G37</f>
        <v>0</v>
      </c>
      <c r="I37" s="24">
        <f>E37*F37</f>
        <v>0</v>
      </c>
    </row>
    <row r="38" spans="1:44" ht="12.75" customHeight="1" x14ac:dyDescent="0.25">
      <c r="A38" s="21"/>
      <c r="B38" s="23" t="s">
        <v>47</v>
      </c>
      <c r="C38" s="64" t="s">
        <v>98</v>
      </c>
      <c r="D38" s="64"/>
      <c r="E38" s="64"/>
      <c r="F38" s="64"/>
      <c r="G38" s="64"/>
      <c r="H38" s="64"/>
      <c r="I38" s="64"/>
    </row>
    <row r="39" spans="1:44" ht="12.75" customHeight="1" x14ac:dyDescent="0.25">
      <c r="A39" s="21" t="s">
        <v>99</v>
      </c>
      <c r="B39" s="22" t="s">
        <v>100</v>
      </c>
      <c r="C39" s="26" t="s">
        <v>101</v>
      </c>
      <c r="D39" s="26" t="s">
        <v>52</v>
      </c>
      <c r="E39" s="26">
        <v>4.6500000000000004</v>
      </c>
      <c r="F39" s="26"/>
      <c r="G39" s="47">
        <f>E39*AB39</f>
        <v>0</v>
      </c>
      <c r="H39" s="26">
        <f>I39-G39</f>
        <v>0</v>
      </c>
      <c r="I39" s="26">
        <f>E39*F39</f>
        <v>0</v>
      </c>
    </row>
    <row r="40" spans="1:44" ht="12.75" customHeight="1" x14ac:dyDescent="0.25">
      <c r="A40" s="21"/>
      <c r="B40" s="23" t="s">
        <v>47</v>
      </c>
      <c r="C40" s="64" t="s">
        <v>102</v>
      </c>
      <c r="D40" s="64"/>
      <c r="E40" s="64"/>
      <c r="F40" s="64"/>
      <c r="G40" s="64"/>
      <c r="H40" s="64"/>
      <c r="I40" s="64"/>
    </row>
    <row r="41" spans="1:44" ht="12.75" customHeight="1" x14ac:dyDescent="0.25">
      <c r="A41"/>
      <c r="B41"/>
      <c r="C41"/>
      <c r="D41"/>
      <c r="E41"/>
      <c r="F41"/>
      <c r="G41" s="48"/>
      <c r="H41"/>
      <c r="I41"/>
    </row>
    <row r="42" spans="1:44" ht="12.75" customHeight="1" x14ac:dyDescent="0.25">
      <c r="A42"/>
      <c r="B42"/>
      <c r="C42"/>
      <c r="D42"/>
      <c r="E42"/>
      <c r="F42"/>
      <c r="G42" s="48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</row>
    <row r="43" spans="1:44" x14ac:dyDescent="0.25">
      <c r="A43" s="19"/>
      <c r="B43" s="20"/>
      <c r="C43" s="15" t="s">
        <v>103</v>
      </c>
      <c r="D43" s="15"/>
      <c r="E43" s="15"/>
      <c r="F43" s="15"/>
      <c r="G43" s="49">
        <f>G44+G47+G49+G51+G53+G55+G57</f>
        <v>0</v>
      </c>
      <c r="H43" s="15">
        <f>SUM(H44:H57)</f>
        <v>0</v>
      </c>
      <c r="I43" s="15">
        <f>G43+H43</f>
        <v>0</v>
      </c>
      <c r="L43" s="15">
        <f>IF(M43="PR",I43,SUM(K44:K57))</f>
        <v>0</v>
      </c>
      <c r="M43" s="15" t="s">
        <v>104</v>
      </c>
      <c r="N43" s="15">
        <f>IF(M43="HS",G43,0)</f>
        <v>0</v>
      </c>
      <c r="O43" s="15">
        <f>IF(M43="HS",H43-L43,0)</f>
        <v>0</v>
      </c>
      <c r="P43" s="15">
        <f>IF(M43="PS",G43,0)</f>
        <v>0</v>
      </c>
      <c r="Q43" s="15">
        <f>IF(M43="PS",H43-L43,0)</f>
        <v>0</v>
      </c>
      <c r="R43" s="15">
        <f>IF(M43="MP",G43,0)</f>
        <v>0</v>
      </c>
      <c r="S43" s="15">
        <f>IF(M43="MP",H43-L43,0)</f>
        <v>0</v>
      </c>
      <c r="T43" s="15">
        <f>IF(M43="OM",G43,0)</f>
        <v>0</v>
      </c>
      <c r="U43" s="15" t="s">
        <v>105</v>
      </c>
      <c r="AE43" s="6">
        <f>SUM(V44:V57)</f>
        <v>0</v>
      </c>
      <c r="AF43" s="6">
        <f>SUM(W44:W57)</f>
        <v>0</v>
      </c>
      <c r="AG43" s="6">
        <f>SUM(X44:X57)</f>
        <v>0</v>
      </c>
    </row>
    <row r="44" spans="1:44" x14ac:dyDescent="0.25">
      <c r="A44" s="21" t="s">
        <v>106</v>
      </c>
      <c r="B44" s="22" t="s">
        <v>107</v>
      </c>
      <c r="C44" s="6" t="s">
        <v>108</v>
      </c>
      <c r="D44" s="6" t="s">
        <v>109</v>
      </c>
      <c r="E44" s="6">
        <v>32</v>
      </c>
      <c r="G44" s="46">
        <f>E44*AA44</f>
        <v>0</v>
      </c>
      <c r="H44" s="6">
        <f>I44-G44</f>
        <v>0</v>
      </c>
      <c r="I44" s="6">
        <f>E44*F44</f>
        <v>0</v>
      </c>
      <c r="J44" s="6">
        <v>1</v>
      </c>
      <c r="K44" s="6">
        <f>IF(J44=5,H44,0)</f>
        <v>0</v>
      </c>
      <c r="V44" s="6">
        <f>IF(Z44=0,I44,0)</f>
        <v>0</v>
      </c>
      <c r="W44" s="6">
        <f>IF(Z44=15,I44,0)</f>
        <v>0</v>
      </c>
      <c r="X44" s="6">
        <f>IF(Z44=21,I44,0)</f>
        <v>0</v>
      </c>
      <c r="Z44" s="6">
        <v>21</v>
      </c>
      <c r="AA44" s="6">
        <f>F44*AC44</f>
        <v>0</v>
      </c>
      <c r="AB44" s="6">
        <f>F44*(1-AC44)</f>
        <v>0</v>
      </c>
      <c r="AC44" s="6">
        <v>1</v>
      </c>
      <c r="AI44" s="6">
        <f>E44*AA44</f>
        <v>0</v>
      </c>
      <c r="AJ44" s="6">
        <f>E44*AB44</f>
        <v>0</v>
      </c>
      <c r="AK44" s="6" t="s">
        <v>110</v>
      </c>
      <c r="AL44" s="6" t="s">
        <v>111</v>
      </c>
      <c r="AM44" s="15" t="s">
        <v>65</v>
      </c>
    </row>
    <row r="45" spans="1:44" ht="25.5" customHeight="1" x14ac:dyDescent="0.25">
      <c r="A45" s="21"/>
      <c r="B45" s="23" t="s">
        <v>42</v>
      </c>
      <c r="C45" s="64" t="s">
        <v>112</v>
      </c>
      <c r="D45" s="64"/>
      <c r="E45" s="64"/>
      <c r="F45" s="64"/>
      <c r="G45" s="64"/>
      <c r="H45" s="64"/>
      <c r="I45" s="64"/>
    </row>
    <row r="46" spans="1:44" ht="12.75" customHeight="1" x14ac:dyDescent="0.25">
      <c r="A46" s="21"/>
      <c r="B46" s="23" t="s">
        <v>47</v>
      </c>
      <c r="C46" s="65" t="s">
        <v>188</v>
      </c>
      <c r="D46" s="64"/>
      <c r="E46" s="64"/>
      <c r="F46" s="64"/>
      <c r="G46" s="64"/>
      <c r="H46" s="64"/>
      <c r="I46" s="64"/>
    </row>
    <row r="47" spans="1:44" x14ac:dyDescent="0.25">
      <c r="A47" s="21" t="s">
        <v>113</v>
      </c>
      <c r="B47" s="22" t="s">
        <v>114</v>
      </c>
      <c r="C47" s="6" t="s">
        <v>115</v>
      </c>
      <c r="D47" s="6" t="s">
        <v>84</v>
      </c>
      <c r="E47" s="6">
        <v>96</v>
      </c>
      <c r="G47" s="46">
        <f>E47*AA47</f>
        <v>0</v>
      </c>
      <c r="H47" s="6">
        <f>I47-G47</f>
        <v>0</v>
      </c>
      <c r="I47" s="6">
        <f>E47*F47</f>
        <v>0</v>
      </c>
      <c r="J47" s="6">
        <v>1</v>
      </c>
      <c r="K47" s="6">
        <f>IF(J47=5,H47,0)</f>
        <v>0</v>
      </c>
      <c r="V47" s="6">
        <f>IF(Z47=0,I47,0)</f>
        <v>0</v>
      </c>
      <c r="W47" s="6">
        <f>IF(Z47=15,I47,0)</f>
        <v>0</v>
      </c>
      <c r="X47" s="6">
        <f>IF(Z47=21,I47,0)</f>
        <v>0</v>
      </c>
      <c r="Z47" s="6">
        <v>21</v>
      </c>
      <c r="AA47" s="6">
        <f>F47*AC47</f>
        <v>0</v>
      </c>
      <c r="AB47" s="6">
        <f>F47*(1-AC47)</f>
        <v>0</v>
      </c>
      <c r="AC47" s="6">
        <v>1</v>
      </c>
      <c r="AI47" s="6">
        <f>E47*AA47</f>
        <v>0</v>
      </c>
      <c r="AJ47" s="6">
        <f>E47*AB47</f>
        <v>0</v>
      </c>
      <c r="AK47" s="6" t="s">
        <v>110</v>
      </c>
      <c r="AL47" s="6" t="s">
        <v>111</v>
      </c>
      <c r="AM47" s="15" t="s">
        <v>65</v>
      </c>
    </row>
    <row r="48" spans="1:44" ht="12.75" customHeight="1" x14ac:dyDescent="0.25">
      <c r="A48" s="21"/>
      <c r="B48" s="23" t="s">
        <v>47</v>
      </c>
      <c r="C48" s="64" t="s">
        <v>205</v>
      </c>
      <c r="D48" s="64"/>
      <c r="E48" s="64"/>
      <c r="F48" s="64"/>
      <c r="G48" s="64"/>
      <c r="H48" s="64"/>
      <c r="I48" s="64"/>
    </row>
    <row r="49" spans="1:39" x14ac:dyDescent="0.25">
      <c r="A49" s="21" t="s">
        <v>116</v>
      </c>
      <c r="B49" s="22" t="s">
        <v>202</v>
      </c>
      <c r="C49" s="6" t="s">
        <v>117</v>
      </c>
      <c r="D49" s="6" t="s">
        <v>84</v>
      </c>
      <c r="E49" s="6">
        <v>96</v>
      </c>
      <c r="G49" s="46">
        <f>E49*AA49</f>
        <v>0</v>
      </c>
      <c r="H49" s="6">
        <f>I49-G49</f>
        <v>0</v>
      </c>
      <c r="I49" s="6">
        <f>E49*F49</f>
        <v>0</v>
      </c>
      <c r="J49" s="6">
        <v>1</v>
      </c>
      <c r="K49" s="6">
        <f>IF(J49=5,H49,0)</f>
        <v>0</v>
      </c>
      <c r="V49" s="6">
        <f>IF(Z49=0,I49,0)</f>
        <v>0</v>
      </c>
      <c r="W49" s="6">
        <f>IF(Z49=15,I49,0)</f>
        <v>0</v>
      </c>
      <c r="X49" s="6">
        <f>IF(Z49=21,I49,0)</f>
        <v>0</v>
      </c>
      <c r="Z49" s="6">
        <v>21</v>
      </c>
      <c r="AA49" s="6">
        <f>F49*AC49</f>
        <v>0</v>
      </c>
      <c r="AB49" s="6">
        <f>F49*(1-AC49)</f>
        <v>0</v>
      </c>
      <c r="AC49" s="6">
        <v>1</v>
      </c>
      <c r="AI49" s="6">
        <f>E49*AA49</f>
        <v>0</v>
      </c>
      <c r="AJ49" s="6">
        <f>E49*AB49</f>
        <v>0</v>
      </c>
      <c r="AK49" s="6" t="s">
        <v>110</v>
      </c>
      <c r="AL49" s="6" t="s">
        <v>111</v>
      </c>
      <c r="AM49" s="15" t="s">
        <v>65</v>
      </c>
    </row>
    <row r="50" spans="1:39" ht="12.75" customHeight="1" x14ac:dyDescent="0.25">
      <c r="A50" s="21"/>
      <c r="B50" s="23" t="s">
        <v>47</v>
      </c>
      <c r="C50" s="64" t="s">
        <v>120</v>
      </c>
      <c r="D50" s="64"/>
      <c r="E50" s="64"/>
      <c r="F50" s="64"/>
      <c r="G50" s="64"/>
      <c r="H50" s="64"/>
      <c r="I50" s="64"/>
    </row>
    <row r="51" spans="1:39" x14ac:dyDescent="0.25">
      <c r="A51" s="21" t="s">
        <v>118</v>
      </c>
      <c r="B51" s="22" t="s">
        <v>194</v>
      </c>
      <c r="C51" s="6" t="s">
        <v>119</v>
      </c>
      <c r="D51" s="6" t="s">
        <v>84</v>
      </c>
      <c r="E51" s="6">
        <v>96</v>
      </c>
      <c r="G51" s="46">
        <f>E51*AA51</f>
        <v>0</v>
      </c>
      <c r="H51" s="6">
        <f>I51-G51</f>
        <v>0</v>
      </c>
      <c r="I51" s="6">
        <f>E51*F51</f>
        <v>0</v>
      </c>
      <c r="J51" s="6">
        <v>1</v>
      </c>
      <c r="K51" s="6">
        <f>IF(J51=5,H51,0)</f>
        <v>0</v>
      </c>
      <c r="V51" s="6">
        <f>IF(Z51=0,I51,0)</f>
        <v>0</v>
      </c>
      <c r="W51" s="6">
        <f>IF(Z51=15,I51,0)</f>
        <v>0</v>
      </c>
      <c r="X51" s="6">
        <f>IF(Z51=21,I51,0)</f>
        <v>0</v>
      </c>
      <c r="Z51" s="6">
        <v>21</v>
      </c>
      <c r="AA51" s="6">
        <f>F51*AC51</f>
        <v>0</v>
      </c>
      <c r="AB51" s="6">
        <f>F51*(1-AC51)</f>
        <v>0</v>
      </c>
      <c r="AC51" s="6">
        <v>1</v>
      </c>
      <c r="AI51" s="6">
        <f>E51*AA51</f>
        <v>0</v>
      </c>
      <c r="AJ51" s="6">
        <f>E51*AB51</f>
        <v>0</v>
      </c>
      <c r="AK51" s="6" t="s">
        <v>110</v>
      </c>
      <c r="AL51" s="6" t="s">
        <v>111</v>
      </c>
      <c r="AM51" s="15" t="s">
        <v>65</v>
      </c>
    </row>
    <row r="52" spans="1:39" ht="12.75" customHeight="1" x14ac:dyDescent="0.25">
      <c r="A52" s="21"/>
      <c r="B52" s="23" t="s">
        <v>47</v>
      </c>
      <c r="C52" s="64" t="s">
        <v>120</v>
      </c>
      <c r="D52" s="64"/>
      <c r="E52" s="64"/>
      <c r="F52" s="64"/>
      <c r="G52" s="64"/>
      <c r="H52" s="64"/>
      <c r="I52" s="64"/>
    </row>
    <row r="53" spans="1:39" x14ac:dyDescent="0.25">
      <c r="A53" s="21" t="s">
        <v>121</v>
      </c>
      <c r="B53" s="22" t="s">
        <v>195</v>
      </c>
      <c r="C53" s="6" t="s">
        <v>122</v>
      </c>
      <c r="D53" s="6" t="s">
        <v>84</v>
      </c>
      <c r="E53" s="6">
        <v>32</v>
      </c>
      <c r="G53" s="46">
        <f>E53*AA53</f>
        <v>0</v>
      </c>
      <c r="H53" s="6">
        <f>I53-G53</f>
        <v>0</v>
      </c>
      <c r="I53" s="6">
        <f>E53*F53</f>
        <v>0</v>
      </c>
      <c r="J53" s="6">
        <v>1</v>
      </c>
      <c r="K53" s="6">
        <f>IF(J53=5,H53,0)</f>
        <v>0</v>
      </c>
      <c r="V53" s="6">
        <f>IF(Z53=0,I53,0)</f>
        <v>0</v>
      </c>
      <c r="W53" s="6">
        <f>IF(Z53=15,I53,0)</f>
        <v>0</v>
      </c>
      <c r="X53" s="6">
        <f>IF(Z53=21,I53,0)</f>
        <v>0</v>
      </c>
      <c r="Z53" s="6">
        <v>21</v>
      </c>
      <c r="AA53" s="6">
        <f>F53*AC53</f>
        <v>0</v>
      </c>
      <c r="AB53" s="6">
        <f>F53*(1-AC53)</f>
        <v>0</v>
      </c>
      <c r="AC53" s="6">
        <v>1</v>
      </c>
      <c r="AI53" s="6">
        <f>E53*AA53</f>
        <v>0</v>
      </c>
      <c r="AJ53" s="6">
        <f>E53*AB53</f>
        <v>0</v>
      </c>
      <c r="AK53" s="6" t="s">
        <v>110</v>
      </c>
      <c r="AL53" s="6" t="s">
        <v>111</v>
      </c>
      <c r="AM53" s="15" t="s">
        <v>65</v>
      </c>
    </row>
    <row r="54" spans="1:39" ht="12.75" customHeight="1" x14ac:dyDescent="0.25">
      <c r="A54" s="21"/>
      <c r="B54" s="23" t="s">
        <v>47</v>
      </c>
      <c r="C54" s="64" t="s">
        <v>123</v>
      </c>
      <c r="D54" s="64"/>
      <c r="E54" s="64"/>
      <c r="F54" s="64"/>
      <c r="G54" s="64"/>
      <c r="H54" s="64"/>
      <c r="I54" s="64"/>
    </row>
    <row r="55" spans="1:39" x14ac:dyDescent="0.25">
      <c r="A55" s="21" t="s">
        <v>124</v>
      </c>
      <c r="B55" s="22" t="s">
        <v>196</v>
      </c>
      <c r="C55" s="6" t="s">
        <v>125</v>
      </c>
      <c r="D55" s="6" t="s">
        <v>84</v>
      </c>
      <c r="E55" s="6">
        <v>32</v>
      </c>
      <c r="G55" s="46">
        <f>E55*AA55</f>
        <v>0</v>
      </c>
      <c r="H55" s="6">
        <f>I55-G55</f>
        <v>0</v>
      </c>
      <c r="I55" s="6">
        <f>E55*F55</f>
        <v>0</v>
      </c>
      <c r="J55" s="6">
        <v>1</v>
      </c>
      <c r="K55" s="6">
        <f>IF(J55=5,H55,0)</f>
        <v>0</v>
      </c>
      <c r="V55" s="6">
        <f>IF(Z55=0,I55,0)</f>
        <v>0</v>
      </c>
      <c r="W55" s="6">
        <f>IF(Z55=15,I55,0)</f>
        <v>0</v>
      </c>
      <c r="X55" s="6">
        <f>IF(Z55=21,I55,0)</f>
        <v>0</v>
      </c>
      <c r="Z55" s="6">
        <v>21</v>
      </c>
      <c r="AA55" s="6">
        <f>F55*AC55</f>
        <v>0</v>
      </c>
      <c r="AB55" s="6">
        <f>F55*(1-AC55)</f>
        <v>0</v>
      </c>
      <c r="AC55" s="6">
        <v>1</v>
      </c>
      <c r="AI55" s="6">
        <f>E55*AA55</f>
        <v>0</v>
      </c>
      <c r="AJ55" s="6">
        <f>E55*AB55</f>
        <v>0</v>
      </c>
      <c r="AK55" s="6" t="s">
        <v>110</v>
      </c>
      <c r="AL55" s="6" t="s">
        <v>111</v>
      </c>
      <c r="AM55" s="15" t="s">
        <v>65</v>
      </c>
    </row>
    <row r="56" spans="1:39" ht="12.75" customHeight="1" x14ac:dyDescent="0.25">
      <c r="A56" s="21"/>
      <c r="B56" s="23" t="s">
        <v>47</v>
      </c>
      <c r="C56" s="64" t="s">
        <v>85</v>
      </c>
      <c r="D56" s="64"/>
      <c r="E56" s="64"/>
      <c r="F56" s="64"/>
      <c r="G56" s="64"/>
      <c r="H56" s="64"/>
      <c r="I56" s="64"/>
    </row>
    <row r="57" spans="1:39" x14ac:dyDescent="0.25">
      <c r="A57" s="21" t="s">
        <v>126</v>
      </c>
      <c r="B57" s="22" t="s">
        <v>197</v>
      </c>
      <c r="C57" s="6" t="s">
        <v>127</v>
      </c>
      <c r="D57" s="6" t="s">
        <v>51</v>
      </c>
      <c r="E57" s="6">
        <v>3.2</v>
      </c>
      <c r="G57" s="46">
        <f>E57*AA57</f>
        <v>0</v>
      </c>
      <c r="H57" s="6">
        <f>I57-G57</f>
        <v>0</v>
      </c>
      <c r="I57" s="6">
        <f>E57*F57</f>
        <v>0</v>
      </c>
      <c r="J57" s="6">
        <v>1</v>
      </c>
      <c r="K57" s="6">
        <f>IF(J57=5,H57,0)</f>
        <v>0</v>
      </c>
      <c r="V57" s="6">
        <f>IF(Z57=0,I57,0)</f>
        <v>0</v>
      </c>
      <c r="W57" s="6">
        <f>IF(Z57=15,I57,0)</f>
        <v>0</v>
      </c>
      <c r="X57" s="6">
        <f>IF(Z57=21,I57,0)</f>
        <v>0</v>
      </c>
      <c r="Z57" s="6">
        <v>21</v>
      </c>
      <c r="AA57" s="6">
        <f>F57*AC57</f>
        <v>0</v>
      </c>
      <c r="AB57" s="6">
        <f>F57*(1-AC57)</f>
        <v>0</v>
      </c>
      <c r="AC57" s="6">
        <v>1</v>
      </c>
      <c r="AI57" s="6">
        <f>E57*AA57</f>
        <v>0</v>
      </c>
      <c r="AJ57" s="6">
        <f>E57*AB57</f>
        <v>0</v>
      </c>
      <c r="AK57" s="6" t="s">
        <v>110</v>
      </c>
      <c r="AL57" s="6" t="s">
        <v>111</v>
      </c>
      <c r="AM57" s="15" t="s">
        <v>65</v>
      </c>
    </row>
    <row r="58" spans="1:39" x14ac:dyDescent="0.25">
      <c r="A58"/>
      <c r="B58"/>
      <c r="C58"/>
      <c r="D58"/>
      <c r="E58"/>
      <c r="F58"/>
      <c r="G58" s="48"/>
      <c r="H58"/>
      <c r="I58"/>
      <c r="J58" s="6">
        <v>1</v>
      </c>
      <c r="K58" s="6">
        <f>IF(J58=5,#REF!,0)</f>
        <v>0</v>
      </c>
      <c r="V58" s="6">
        <f>IF(Z58=0,#REF!,0)</f>
        <v>0</v>
      </c>
      <c r="W58" s="6">
        <f>IF(Z58=15,#REF!,0)</f>
        <v>0</v>
      </c>
      <c r="X58" s="6" t="e">
        <f>IF(Z58=21,#REF!,0)</f>
        <v>#REF!</v>
      </c>
      <c r="Z58" s="6">
        <v>21</v>
      </c>
      <c r="AA58" s="6" t="e">
        <f>#REF!*AC58</f>
        <v>#REF!</v>
      </c>
      <c r="AB58" s="6" t="e">
        <f>#REF!*(1-AC58)</f>
        <v>#REF!</v>
      </c>
      <c r="AC58" s="6">
        <v>0</v>
      </c>
      <c r="AI58" s="6" t="e">
        <f>#REF!*AA58</f>
        <v>#REF!</v>
      </c>
      <c r="AJ58" s="6" t="e">
        <f>#REF!*AB58</f>
        <v>#REF!</v>
      </c>
      <c r="AK58" s="6" t="s">
        <v>128</v>
      </c>
      <c r="AL58" s="6" t="s">
        <v>40</v>
      </c>
      <c r="AM58" s="15" t="s">
        <v>41</v>
      </c>
    </row>
    <row r="59" spans="1:39" x14ac:dyDescent="0.25">
      <c r="A59" s="19"/>
      <c r="B59" s="20"/>
      <c r="C59" s="15" t="s">
        <v>129</v>
      </c>
      <c r="D59" s="15"/>
      <c r="E59" s="15"/>
      <c r="F59" s="15"/>
      <c r="G59" s="49">
        <f>SUM(G61:G66)</f>
        <v>0</v>
      </c>
      <c r="H59" s="15">
        <f>SUM(H61:H66)</f>
        <v>0</v>
      </c>
      <c r="I59" s="15">
        <f>G59+H59</f>
        <v>0</v>
      </c>
      <c r="L59" s="15">
        <f>IF(M59="PR",I59,SUM(K66:K66))</f>
        <v>0</v>
      </c>
      <c r="M59" s="15" t="s">
        <v>104</v>
      </c>
      <c r="N59" s="15">
        <f>IF(M59="HS",G59,0)</f>
        <v>0</v>
      </c>
      <c r="O59" s="15">
        <f>IF(M59="HS",H59-L59,0)</f>
        <v>0</v>
      </c>
      <c r="P59" s="15">
        <f>IF(M59="PS",G59,0)</f>
        <v>0</v>
      </c>
      <c r="Q59" s="15">
        <f>IF(M59="PS",H59-L59,0)</f>
        <v>0</v>
      </c>
      <c r="R59" s="15">
        <f>IF(M59="MP",G59,0)</f>
        <v>0</v>
      </c>
      <c r="S59" s="15">
        <f>IF(M59="MP",H59-L59,0)</f>
        <v>0</v>
      </c>
      <c r="T59" s="15">
        <f>IF(M59="OM",G59,0)</f>
        <v>0</v>
      </c>
      <c r="U59" s="15" t="s">
        <v>105</v>
      </c>
      <c r="AE59" s="6">
        <f>SUM(V66:V66)</f>
        <v>0</v>
      </c>
      <c r="AF59" s="6">
        <f>SUM(W66:W66)</f>
        <v>0</v>
      </c>
      <c r="AG59" s="6">
        <f>SUM(X66:X66)</f>
        <v>0</v>
      </c>
    </row>
    <row r="60" spans="1:39" x14ac:dyDescent="0.25">
      <c r="A60" s="16"/>
      <c r="B60" s="17"/>
      <c r="C60" s="27" t="s">
        <v>130</v>
      </c>
      <c r="D60" s="18"/>
      <c r="E60" s="18"/>
      <c r="F60" s="18"/>
      <c r="G60" s="45"/>
      <c r="H60" s="18"/>
      <c r="I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39" x14ac:dyDescent="0.25">
      <c r="A61" s="21" t="s">
        <v>131</v>
      </c>
      <c r="B61" s="22" t="s">
        <v>132</v>
      </c>
      <c r="C61" s="26" t="s">
        <v>133</v>
      </c>
      <c r="D61" s="26" t="s">
        <v>84</v>
      </c>
      <c r="E61" s="26">
        <v>6</v>
      </c>
      <c r="F61" s="26"/>
      <c r="G61" s="47">
        <f>E61*F61</f>
        <v>0</v>
      </c>
      <c r="H61" s="26">
        <v>0</v>
      </c>
      <c r="I61" s="26">
        <f>E61*F61</f>
        <v>0</v>
      </c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39" x14ac:dyDescent="0.25">
      <c r="A62" s="21" t="s">
        <v>134</v>
      </c>
      <c r="B62" s="22" t="s">
        <v>135</v>
      </c>
      <c r="C62" s="26" t="s">
        <v>206</v>
      </c>
      <c r="D62" s="26" t="s">
        <v>84</v>
      </c>
      <c r="E62" s="26">
        <v>8</v>
      </c>
      <c r="F62" s="26"/>
      <c r="G62" s="47">
        <f t="shared" ref="G62:G65" si="0">E62*F62</f>
        <v>0</v>
      </c>
      <c r="H62" s="26">
        <v>0</v>
      </c>
      <c r="I62" s="26">
        <f>E62*F62</f>
        <v>0</v>
      </c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39" x14ac:dyDescent="0.25">
      <c r="A63" s="21" t="s">
        <v>136</v>
      </c>
      <c r="B63" s="22" t="s">
        <v>137</v>
      </c>
      <c r="C63" s="26" t="s">
        <v>138</v>
      </c>
      <c r="D63" s="26" t="s">
        <v>84</v>
      </c>
      <c r="E63" s="26">
        <v>4</v>
      </c>
      <c r="F63" s="26"/>
      <c r="G63" s="47">
        <f t="shared" si="0"/>
        <v>0</v>
      </c>
      <c r="H63" s="26">
        <v>0</v>
      </c>
      <c r="I63" s="26">
        <f>E63*F63</f>
        <v>0</v>
      </c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39" x14ac:dyDescent="0.25">
      <c r="A64" s="21" t="s">
        <v>139</v>
      </c>
      <c r="B64" s="22" t="s">
        <v>140</v>
      </c>
      <c r="C64" s="26" t="s">
        <v>207</v>
      </c>
      <c r="D64" s="26" t="s">
        <v>84</v>
      </c>
      <c r="E64" s="26">
        <v>10</v>
      </c>
      <c r="F64" s="26"/>
      <c r="G64" s="47">
        <f t="shared" si="0"/>
        <v>0</v>
      </c>
      <c r="H64" s="26">
        <v>0</v>
      </c>
      <c r="I64" s="26">
        <f>E64*F64</f>
        <v>0</v>
      </c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39" x14ac:dyDescent="0.25">
      <c r="A65" s="21" t="s">
        <v>141</v>
      </c>
      <c r="B65" s="22" t="s">
        <v>142</v>
      </c>
      <c r="C65" s="26" t="s">
        <v>143</v>
      </c>
      <c r="D65" s="26" t="s">
        <v>84</v>
      </c>
      <c r="E65" s="26">
        <v>4</v>
      </c>
      <c r="F65" s="26"/>
      <c r="G65" s="47">
        <f t="shared" si="0"/>
        <v>0</v>
      </c>
      <c r="H65" s="26">
        <v>0</v>
      </c>
      <c r="I65" s="26">
        <f>E65*F65</f>
        <v>0</v>
      </c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39" x14ac:dyDescent="0.25">
      <c r="A66" s="21"/>
      <c r="B66" s="22"/>
      <c r="AM66" s="15"/>
    </row>
    <row r="67" spans="1:39" x14ac:dyDescent="0.25">
      <c r="A67" s="19"/>
      <c r="B67" s="20"/>
      <c r="C67" s="15" t="s">
        <v>144</v>
      </c>
      <c r="D67" s="15"/>
      <c r="E67" s="15"/>
      <c r="F67" s="15"/>
      <c r="G67" s="49">
        <f>SUM(G68:G78)</f>
        <v>0</v>
      </c>
      <c r="H67" s="15">
        <f>SUM(H68:H78)</f>
        <v>0</v>
      </c>
      <c r="I67" s="15">
        <f>G67+H67</f>
        <v>0</v>
      </c>
    </row>
    <row r="68" spans="1:39" x14ac:dyDescent="0.25">
      <c r="A68" s="4" t="s">
        <v>145</v>
      </c>
      <c r="B68" s="5" t="s">
        <v>146</v>
      </c>
      <c r="C68" s="6" t="s">
        <v>147</v>
      </c>
      <c r="D68" s="6" t="s">
        <v>84</v>
      </c>
      <c r="E68" s="6">
        <v>32</v>
      </c>
      <c r="G68" s="47">
        <f>E68*AA68</f>
        <v>0</v>
      </c>
      <c r="H68" s="6">
        <f>I68-G68</f>
        <v>0</v>
      </c>
      <c r="I68" s="6">
        <f>E68*F68</f>
        <v>0</v>
      </c>
    </row>
    <row r="69" spans="1:39" ht="46.8" customHeight="1" x14ac:dyDescent="0.25">
      <c r="B69" s="23" t="s">
        <v>47</v>
      </c>
      <c r="C69" s="65" t="s">
        <v>189</v>
      </c>
      <c r="D69" s="64"/>
      <c r="E69" s="64"/>
      <c r="F69" s="64"/>
      <c r="G69" s="64"/>
      <c r="H69" s="64"/>
      <c r="I69" s="64"/>
    </row>
    <row r="70" spans="1:39" x14ac:dyDescent="0.25">
      <c r="G70" s="66" t="s">
        <v>148</v>
      </c>
      <c r="H70" s="66"/>
      <c r="I70" s="18">
        <f>I9+I18+I43+I59+I67</f>
        <v>0</v>
      </c>
    </row>
  </sheetData>
  <mergeCells count="40">
    <mergeCell ref="C69:I69"/>
    <mergeCell ref="G70:H70"/>
    <mergeCell ref="C48:I48"/>
    <mergeCell ref="C50:I50"/>
    <mergeCell ref="C52:I52"/>
    <mergeCell ref="C54:I54"/>
    <mergeCell ref="C56:I56"/>
    <mergeCell ref="C36:I36"/>
    <mergeCell ref="C38:I38"/>
    <mergeCell ref="C40:I40"/>
    <mergeCell ref="C45:I45"/>
    <mergeCell ref="C46:I46"/>
    <mergeCell ref="C23:I23"/>
    <mergeCell ref="C25:I25"/>
    <mergeCell ref="C27:I27"/>
    <mergeCell ref="C29:I29"/>
    <mergeCell ref="C31:I31"/>
    <mergeCell ref="G6:I6"/>
    <mergeCell ref="C12:I12"/>
    <mergeCell ref="C14:I14"/>
    <mergeCell ref="C16:I16"/>
    <mergeCell ref="C21:I21"/>
    <mergeCell ref="A6:A7"/>
    <mergeCell ref="B6:B7"/>
    <mergeCell ref="D6:D7"/>
    <mergeCell ref="E6:E7"/>
    <mergeCell ref="F6:F7"/>
    <mergeCell ref="A4:B4"/>
    <mergeCell ref="D4:E4"/>
    <mergeCell ref="F4:G4"/>
    <mergeCell ref="A5:B5"/>
    <mergeCell ref="D5:E5"/>
    <mergeCell ref="F5:G5"/>
    <mergeCell ref="A1:I1"/>
    <mergeCell ref="A2:B2"/>
    <mergeCell ref="D2:E2"/>
    <mergeCell ref="F2:G2"/>
    <mergeCell ref="A3:B3"/>
    <mergeCell ref="D3:E3"/>
    <mergeCell ref="F3:G3"/>
  </mergeCells>
  <pageMargins left="0.7" right="0.7" top="0.75" bottom="0.75" header="0.511811023622047" footer="0.511811023622047"/>
  <pageSetup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9" zoomScaleNormal="100" workbookViewId="0">
      <selection activeCell="K9" sqref="K9"/>
    </sheetView>
  </sheetViews>
  <sheetFormatPr defaultColWidth="8.6640625" defaultRowHeight="13.2" x14ac:dyDescent="0.25"/>
  <cols>
    <col min="1" max="1" width="9.109375" style="26" customWidth="1"/>
    <col min="2" max="2" width="12.88671875" style="26" customWidth="1"/>
    <col min="3" max="3" width="21.21875" style="26" customWidth="1"/>
    <col min="4" max="4" width="18.44140625" style="26" customWidth="1"/>
    <col min="5" max="5" width="14" style="26" customWidth="1"/>
    <col min="6" max="6" width="22.88671875" style="26" customWidth="1"/>
    <col min="7" max="7" width="9.109375" style="26" customWidth="1"/>
    <col min="8" max="8" width="12.88671875" style="26" customWidth="1"/>
    <col min="9" max="9" width="22.88671875" style="26" customWidth="1"/>
  </cols>
  <sheetData>
    <row r="1" spans="1:9" ht="30" customHeight="1" x14ac:dyDescent="0.25">
      <c r="A1" s="67" t="s">
        <v>149</v>
      </c>
      <c r="B1" s="67"/>
      <c r="C1" s="67"/>
      <c r="D1" s="67"/>
      <c r="E1" s="67"/>
      <c r="F1" s="67"/>
      <c r="G1" s="67"/>
      <c r="H1" s="67"/>
      <c r="I1" s="67"/>
    </row>
    <row r="2" spans="1:9" ht="44.7" customHeight="1" x14ac:dyDescent="0.25">
      <c r="A2" s="68" t="s">
        <v>1</v>
      </c>
      <c r="B2" s="68"/>
      <c r="C2" s="28" t="s">
        <v>2</v>
      </c>
      <c r="D2" s="29"/>
      <c r="E2" s="29" t="s">
        <v>4</v>
      </c>
      <c r="F2" s="29"/>
      <c r="G2" s="29"/>
      <c r="H2" s="29" t="s">
        <v>150</v>
      </c>
      <c r="I2" s="30"/>
    </row>
    <row r="3" spans="1:9" ht="25.5" customHeight="1" x14ac:dyDescent="0.25">
      <c r="A3" s="69" t="s">
        <v>5</v>
      </c>
      <c r="B3" s="69"/>
      <c r="C3" s="22" t="s">
        <v>6</v>
      </c>
      <c r="D3" s="22"/>
      <c r="E3" s="22" t="s">
        <v>8</v>
      </c>
      <c r="F3" s="22"/>
      <c r="G3" s="22"/>
      <c r="H3" s="22" t="s">
        <v>150</v>
      </c>
      <c r="I3" s="31"/>
    </row>
    <row r="4" spans="1:9" ht="25.5" customHeight="1" x14ac:dyDescent="0.25">
      <c r="A4" s="69" t="s">
        <v>9</v>
      </c>
      <c r="B4" s="69"/>
      <c r="C4" s="22" t="s">
        <v>10</v>
      </c>
      <c r="D4" s="22"/>
      <c r="E4" s="22" t="s">
        <v>12</v>
      </c>
      <c r="F4" s="22"/>
      <c r="G4" s="22"/>
      <c r="H4" s="22" t="s">
        <v>150</v>
      </c>
      <c r="I4" s="31"/>
    </row>
    <row r="5" spans="1:9" ht="25.5" customHeight="1" x14ac:dyDescent="0.25">
      <c r="A5" s="69" t="s">
        <v>7</v>
      </c>
      <c r="B5" s="69"/>
      <c r="C5" s="22"/>
      <c r="D5" s="22"/>
      <c r="E5" s="22" t="s">
        <v>11</v>
      </c>
      <c r="F5" s="22"/>
      <c r="G5" s="22"/>
      <c r="H5" s="22" t="s">
        <v>151</v>
      </c>
      <c r="I5" s="32">
        <v>63</v>
      </c>
    </row>
    <row r="6" spans="1:9" ht="25.5" customHeight="1" x14ac:dyDescent="0.25">
      <c r="A6" s="70" t="s">
        <v>13</v>
      </c>
      <c r="B6" s="70"/>
      <c r="C6" s="33"/>
      <c r="D6" s="33"/>
      <c r="E6" s="33" t="s">
        <v>15</v>
      </c>
      <c r="F6" s="33"/>
      <c r="G6" s="33"/>
      <c r="H6" s="33" t="s">
        <v>152</v>
      </c>
      <c r="I6" s="34"/>
    </row>
    <row r="7" spans="1:9" ht="25.5" customHeight="1" x14ac:dyDescent="0.25">
      <c r="A7" s="71" t="s">
        <v>153</v>
      </c>
      <c r="B7" s="71"/>
      <c r="C7" s="71"/>
      <c r="D7" s="71"/>
      <c r="E7" s="71"/>
      <c r="F7" s="71"/>
      <c r="G7" s="71"/>
      <c r="H7" s="71"/>
      <c r="I7" s="71"/>
    </row>
    <row r="8" spans="1:9" ht="25.5" customHeight="1" x14ac:dyDescent="0.25">
      <c r="A8" s="35" t="s">
        <v>154</v>
      </c>
      <c r="B8" s="72" t="s">
        <v>155</v>
      </c>
      <c r="C8" s="72"/>
      <c r="D8" s="35" t="s">
        <v>156</v>
      </c>
      <c r="E8" s="72" t="s">
        <v>157</v>
      </c>
      <c r="F8" s="72"/>
      <c r="G8" s="35" t="s">
        <v>158</v>
      </c>
      <c r="H8" s="72" t="s">
        <v>159</v>
      </c>
      <c r="I8" s="72"/>
    </row>
    <row r="9" spans="1:9" ht="15" x14ac:dyDescent="0.25">
      <c r="A9" s="73" t="s">
        <v>160</v>
      </c>
      <c r="B9" s="36" t="s">
        <v>161</v>
      </c>
      <c r="C9" s="37">
        <v>0</v>
      </c>
      <c r="D9" s="74" t="s">
        <v>162</v>
      </c>
      <c r="E9" s="74"/>
      <c r="F9" s="37">
        <v>0</v>
      </c>
      <c r="G9" s="74" t="s">
        <v>163</v>
      </c>
      <c r="H9" s="74"/>
      <c r="I9" s="37">
        <v>0</v>
      </c>
    </row>
    <row r="10" spans="1:9" ht="15" x14ac:dyDescent="0.25">
      <c r="A10" s="73"/>
      <c r="B10" s="36" t="s">
        <v>25</v>
      </c>
      <c r="C10" s="37">
        <v>0</v>
      </c>
      <c r="D10" s="74" t="s">
        <v>164</v>
      </c>
      <c r="E10" s="74"/>
      <c r="F10" s="37">
        <v>0</v>
      </c>
      <c r="G10" s="74" t="s">
        <v>165</v>
      </c>
      <c r="H10" s="74"/>
      <c r="I10" s="37">
        <v>0</v>
      </c>
    </row>
    <row r="11" spans="1:9" ht="15" x14ac:dyDescent="0.25">
      <c r="A11" s="73" t="s">
        <v>166</v>
      </c>
      <c r="B11" s="36" t="s">
        <v>161</v>
      </c>
      <c r="C11" s="37">
        <f>SUM('Stavební rozpočet'!P18:P66)</f>
        <v>0</v>
      </c>
      <c r="D11" s="74" t="s">
        <v>167</v>
      </c>
      <c r="E11" s="74"/>
      <c r="F11" s="37">
        <v>0</v>
      </c>
      <c r="G11" s="74" t="s">
        <v>168</v>
      </c>
      <c r="H11" s="74"/>
      <c r="I11" s="37">
        <v>0</v>
      </c>
    </row>
    <row r="12" spans="1:9" ht="15" x14ac:dyDescent="0.25">
      <c r="A12" s="73"/>
      <c r="B12" s="36" t="s">
        <v>25</v>
      </c>
      <c r="C12" s="37">
        <f>SUM('Stavební rozpočet'!Q18:Q66)</f>
        <v>0</v>
      </c>
      <c r="D12" s="74"/>
      <c r="E12" s="74"/>
      <c r="F12" s="37">
        <v>0</v>
      </c>
      <c r="G12" s="74" t="s">
        <v>169</v>
      </c>
      <c r="H12" s="74"/>
      <c r="I12" s="37">
        <v>0</v>
      </c>
    </row>
    <row r="13" spans="1:9" ht="15" x14ac:dyDescent="0.25">
      <c r="A13" s="73" t="s">
        <v>170</v>
      </c>
      <c r="B13" s="36" t="s">
        <v>161</v>
      </c>
      <c r="C13" s="37">
        <f>SUM('Stavební rozpočet'!R18:R66)</f>
        <v>0</v>
      </c>
      <c r="D13" s="74"/>
      <c r="E13" s="74"/>
      <c r="F13" s="37">
        <v>0</v>
      </c>
      <c r="G13" s="74" t="s">
        <v>171</v>
      </c>
      <c r="H13" s="74"/>
      <c r="I13" s="37">
        <v>0</v>
      </c>
    </row>
    <row r="14" spans="1:9" ht="15" x14ac:dyDescent="0.25">
      <c r="A14" s="73"/>
      <c r="B14" s="36" t="s">
        <v>25</v>
      </c>
      <c r="C14" s="37">
        <f>SUM('Stavební rozpočet'!S18:S66)</f>
        <v>0</v>
      </c>
      <c r="D14" s="74"/>
      <c r="E14" s="74"/>
      <c r="F14" s="37">
        <v>0</v>
      </c>
      <c r="G14" s="74" t="s">
        <v>172</v>
      </c>
      <c r="H14" s="74"/>
      <c r="I14" s="37">
        <v>0</v>
      </c>
    </row>
    <row r="15" spans="1:9" ht="15.6" x14ac:dyDescent="0.25">
      <c r="A15" s="75" t="s">
        <v>103</v>
      </c>
      <c r="B15" s="75"/>
      <c r="C15" s="37">
        <v>0</v>
      </c>
      <c r="D15" s="74"/>
      <c r="E15" s="74"/>
      <c r="F15" s="37">
        <v>0</v>
      </c>
      <c r="G15" s="38"/>
      <c r="H15" s="36"/>
      <c r="I15" s="37"/>
    </row>
    <row r="16" spans="1:9" ht="15.6" x14ac:dyDescent="0.25">
      <c r="A16" s="75" t="s">
        <v>173</v>
      </c>
      <c r="B16" s="75"/>
      <c r="C16" s="37">
        <v>0</v>
      </c>
      <c r="D16" s="74"/>
      <c r="E16" s="74"/>
      <c r="F16" s="37">
        <v>0</v>
      </c>
      <c r="G16" s="38"/>
      <c r="H16" s="36"/>
      <c r="I16" s="37"/>
    </row>
    <row r="17" spans="1:9" ht="15.6" x14ac:dyDescent="0.25">
      <c r="A17" s="75" t="s">
        <v>174</v>
      </c>
      <c r="B17" s="75"/>
      <c r="C17" s="37">
        <v>0</v>
      </c>
      <c r="D17" s="75" t="s">
        <v>175</v>
      </c>
      <c r="E17" s="75"/>
      <c r="F17" s="37">
        <f>SUM(F9:F16)</f>
        <v>0</v>
      </c>
      <c r="G17" s="75" t="s">
        <v>176</v>
      </c>
      <c r="H17" s="75"/>
      <c r="I17" s="37">
        <f>SUM(I9:I16)</f>
        <v>0</v>
      </c>
    </row>
    <row r="18" spans="1:9" ht="15.6" x14ac:dyDescent="0.25">
      <c r="A18" s="39"/>
      <c r="B18" s="39"/>
      <c r="C18" s="39"/>
      <c r="D18" s="75" t="s">
        <v>177</v>
      </c>
      <c r="E18" s="75"/>
      <c r="F18" s="37">
        <v>0</v>
      </c>
      <c r="G18" s="75" t="s">
        <v>178</v>
      </c>
      <c r="H18" s="75"/>
      <c r="I18" s="37">
        <v>0</v>
      </c>
    </row>
    <row r="19" spans="1:9" ht="15.6" x14ac:dyDescent="0.25">
      <c r="A19" s="39"/>
      <c r="B19" s="39"/>
      <c r="C19" s="39"/>
      <c r="D19" s="39"/>
      <c r="E19" s="39"/>
      <c r="F19" s="39"/>
      <c r="G19" s="40"/>
      <c r="H19" s="40"/>
      <c r="I19" s="39"/>
    </row>
    <row r="20" spans="1:9" ht="15.6" x14ac:dyDescent="0.25">
      <c r="A20" s="39"/>
      <c r="B20" s="39"/>
      <c r="C20" s="39"/>
      <c r="D20" s="39"/>
      <c r="E20" s="39"/>
      <c r="F20" s="39"/>
      <c r="G20" s="40"/>
      <c r="H20" s="40"/>
      <c r="I20" s="39"/>
    </row>
    <row r="21" spans="1:9" ht="15" x14ac:dyDescent="0.25">
      <c r="A21" s="39"/>
      <c r="B21" s="39"/>
      <c r="C21" s="39"/>
      <c r="D21" s="39"/>
      <c r="E21" s="39"/>
      <c r="F21" s="39"/>
      <c r="G21" s="39"/>
      <c r="H21" s="39"/>
      <c r="I21" s="39"/>
    </row>
    <row r="22" spans="1:9" ht="15.6" x14ac:dyDescent="0.25">
      <c r="A22" s="76" t="s">
        <v>179</v>
      </c>
      <c r="B22" s="76"/>
      <c r="C22" s="41">
        <f>SUM('Stavební rozpočet'!V20:V66)*(1-C18/100)</f>
        <v>0</v>
      </c>
      <c r="D22" s="39"/>
      <c r="E22" s="39"/>
      <c r="F22" s="39"/>
      <c r="G22" s="39"/>
      <c r="H22" s="39"/>
      <c r="I22" s="39"/>
    </row>
    <row r="23" spans="1:9" ht="15.6" x14ac:dyDescent="0.25">
      <c r="A23" s="76" t="s">
        <v>180</v>
      </c>
      <c r="B23" s="76"/>
      <c r="C23" s="41">
        <f>SUM('Stavební rozpočet'!W20:W66)*(1-C18/100)</f>
        <v>0</v>
      </c>
      <c r="D23" s="76" t="s">
        <v>181</v>
      </c>
      <c r="E23" s="76"/>
      <c r="F23" s="41">
        <f>ROUND(C23*(15/100),2)</f>
        <v>0</v>
      </c>
      <c r="G23" s="76" t="s">
        <v>182</v>
      </c>
      <c r="H23" s="76"/>
      <c r="I23" s="41">
        <f>SUM(C22:C24)</f>
        <v>0</v>
      </c>
    </row>
    <row r="24" spans="1:9" ht="15.6" x14ac:dyDescent="0.25">
      <c r="A24" s="76" t="s">
        <v>183</v>
      </c>
      <c r="B24" s="76"/>
      <c r="C24" s="41">
        <f>'Stavební rozpočet'!I70</f>
        <v>0</v>
      </c>
      <c r="D24" s="76" t="s">
        <v>184</v>
      </c>
      <c r="E24" s="76"/>
      <c r="F24" s="41">
        <f>ROUND(C24*(21/100),2)</f>
        <v>0</v>
      </c>
      <c r="G24" s="76" t="s">
        <v>185</v>
      </c>
      <c r="H24" s="76"/>
      <c r="I24" s="41">
        <f>F23+F24+I23</f>
        <v>0</v>
      </c>
    </row>
    <row r="25" spans="1:9" ht="15" x14ac:dyDescent="0.25">
      <c r="A25" s="39"/>
      <c r="B25" s="39"/>
      <c r="C25" s="39"/>
      <c r="D25" s="39"/>
      <c r="E25" s="39"/>
      <c r="F25" s="39"/>
      <c r="G25" s="39"/>
      <c r="H25" s="39"/>
      <c r="I25" s="39"/>
    </row>
    <row r="26" spans="1:9" ht="15" x14ac:dyDescent="0.25">
      <c r="A26" s="77" t="s">
        <v>8</v>
      </c>
      <c r="B26" s="77"/>
      <c r="C26" s="77"/>
      <c r="D26" s="77" t="s">
        <v>4</v>
      </c>
      <c r="E26" s="77"/>
      <c r="F26" s="77"/>
      <c r="G26" s="77" t="s">
        <v>12</v>
      </c>
      <c r="H26" s="77"/>
      <c r="I26" s="77"/>
    </row>
    <row r="27" spans="1:9" x14ac:dyDescent="0.25">
      <c r="A27" s="79"/>
      <c r="B27" s="79"/>
      <c r="C27" s="79"/>
      <c r="D27" s="79"/>
      <c r="E27" s="79"/>
      <c r="F27" s="79"/>
      <c r="G27" s="79"/>
      <c r="H27" s="79"/>
      <c r="I27" s="79"/>
    </row>
    <row r="28" spans="1:9" x14ac:dyDescent="0.25">
      <c r="A28" s="79"/>
      <c r="B28" s="79"/>
      <c r="C28" s="79"/>
      <c r="D28" s="79"/>
      <c r="E28" s="79"/>
      <c r="F28" s="79"/>
      <c r="G28" s="79"/>
      <c r="H28" s="79"/>
      <c r="I28" s="79"/>
    </row>
    <row r="29" spans="1:9" x14ac:dyDescent="0.25">
      <c r="A29" s="79"/>
      <c r="B29" s="79"/>
      <c r="C29" s="79"/>
      <c r="D29" s="79"/>
      <c r="E29" s="79"/>
      <c r="F29" s="79"/>
      <c r="G29" s="79"/>
      <c r="H29" s="79"/>
      <c r="I29" s="79"/>
    </row>
    <row r="30" spans="1:9" ht="15" x14ac:dyDescent="0.25">
      <c r="A30" s="80" t="s">
        <v>186</v>
      </c>
      <c r="B30" s="80"/>
      <c r="C30" s="80"/>
      <c r="D30" s="80" t="s">
        <v>186</v>
      </c>
      <c r="E30" s="80"/>
      <c r="F30" s="80"/>
      <c r="G30" s="80" t="s">
        <v>186</v>
      </c>
      <c r="H30" s="80"/>
      <c r="I30" s="80"/>
    </row>
    <row r="31" spans="1:9" ht="15" x14ac:dyDescent="0.25">
      <c r="A31" s="42" t="s">
        <v>47</v>
      </c>
      <c r="B31" s="39"/>
      <c r="C31" s="39"/>
      <c r="D31" s="39"/>
      <c r="E31" s="39"/>
      <c r="F31" s="39"/>
      <c r="G31" s="39"/>
      <c r="H31" s="39"/>
      <c r="I31" s="39"/>
    </row>
    <row r="32" spans="1:9" x14ac:dyDescent="0.25">
      <c r="A32" s="78"/>
      <c r="B32" s="78"/>
      <c r="C32" s="78"/>
      <c r="D32" s="78"/>
      <c r="E32" s="78"/>
      <c r="F32" s="78"/>
      <c r="G32" s="78"/>
      <c r="H32" s="78"/>
      <c r="I32" s="78"/>
    </row>
    <row r="33" spans="1:9" ht="15" x14ac:dyDescent="0.25">
      <c r="A33" s="39"/>
      <c r="B33" s="39"/>
      <c r="C33" s="39"/>
      <c r="D33" s="39"/>
      <c r="E33" s="39"/>
      <c r="F33" s="39"/>
      <c r="G33" s="39"/>
      <c r="H33" s="39"/>
      <c r="I33" s="39"/>
    </row>
    <row r="34" spans="1:9" ht="15" x14ac:dyDescent="0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5" x14ac:dyDescent="0.25">
      <c r="A35" s="39"/>
      <c r="B35" s="39"/>
      <c r="C35" s="39"/>
      <c r="D35" s="39"/>
      <c r="E35" s="39"/>
      <c r="F35" s="39"/>
      <c r="G35" s="39"/>
      <c r="H35" s="39"/>
      <c r="I35" s="39"/>
    </row>
  </sheetData>
  <mergeCells count="51">
    <mergeCell ref="A32:I32"/>
    <mergeCell ref="A27:C29"/>
    <mergeCell ref="D27:F29"/>
    <mergeCell ref="G27:I29"/>
    <mergeCell ref="A30:C30"/>
    <mergeCell ref="D30:F30"/>
    <mergeCell ref="G30:I30"/>
    <mergeCell ref="A24:B24"/>
    <mergeCell ref="D24:E24"/>
    <mergeCell ref="G24:H24"/>
    <mergeCell ref="A26:C26"/>
    <mergeCell ref="D26:F26"/>
    <mergeCell ref="G26:I26"/>
    <mergeCell ref="G17:H17"/>
    <mergeCell ref="D18:E18"/>
    <mergeCell ref="G18:H18"/>
    <mergeCell ref="A22:B22"/>
    <mergeCell ref="A23:B23"/>
    <mergeCell ref="D23:E23"/>
    <mergeCell ref="G23:H23"/>
    <mergeCell ref="A15:B15"/>
    <mergeCell ref="D15:E15"/>
    <mergeCell ref="A16:B16"/>
    <mergeCell ref="D16:E16"/>
    <mergeCell ref="A17:B17"/>
    <mergeCell ref="D17:E17"/>
    <mergeCell ref="A13:A14"/>
    <mergeCell ref="D13:E13"/>
    <mergeCell ref="G13:H13"/>
    <mergeCell ref="D14:E14"/>
    <mergeCell ref="G14:H14"/>
    <mergeCell ref="A11:A12"/>
    <mergeCell ref="D11:E11"/>
    <mergeCell ref="G11:H11"/>
    <mergeCell ref="D12:E12"/>
    <mergeCell ref="G12:H12"/>
    <mergeCell ref="A9:A10"/>
    <mergeCell ref="D9:E9"/>
    <mergeCell ref="G9:H9"/>
    <mergeCell ref="D10:E10"/>
    <mergeCell ref="G10:H10"/>
    <mergeCell ref="A6:B6"/>
    <mergeCell ref="A7:I7"/>
    <mergeCell ref="B8:C8"/>
    <mergeCell ref="E8:F8"/>
    <mergeCell ref="H8:I8"/>
    <mergeCell ref="A1:I1"/>
    <mergeCell ref="A2:B2"/>
    <mergeCell ref="A3:B3"/>
    <mergeCell ref="A4:B4"/>
    <mergeCell ref="A5:B5"/>
  </mergeCells>
  <pageMargins left="0.7" right="0.7" top="0.75" bottom="0.75" header="0.511811023622047" footer="0.511811023622047"/>
  <pageSetup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Vinohradský potok</dc:title>
  <dc:subject/>
  <dc:creator>Verlag Dashőfer, s.r.o.</dc:creator>
  <dc:description/>
  <cp:lastModifiedBy>Štěpančíková Taťána, Ing.</cp:lastModifiedBy>
  <cp:revision>13</cp:revision>
  <dcterms:created xsi:type="dcterms:W3CDTF">2023-11-16T10:34:48Z</dcterms:created>
  <dcterms:modified xsi:type="dcterms:W3CDTF">2024-02-01T12:55:58Z</dcterms:modified>
  <dc:language>cs-CZ</dc:language>
</cp:coreProperties>
</file>